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E20" i="1" l="1"/>
  <c r="G20" i="1"/>
  <c r="F20" i="1"/>
  <c r="O19" i="1" l="1"/>
  <c r="O20" i="1" l="1"/>
  <c r="H20" i="1"/>
  <c r="I20" i="1" l="1"/>
  <c r="L19" i="1" l="1"/>
  <c r="K19" i="1"/>
  <c r="M19" i="1" l="1"/>
  <c r="N19" i="1" s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<sst xmlns="http://schemas.openxmlformats.org/spreadsheetml/2006/main" count="40" uniqueCount="36">
  <si>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</si>
  <si>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</si>
  <si>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</si>
  <si>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</si>
  <si>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</si>
  <si>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</si>
  <si>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</si>
  <si>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</si>
  <si>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</si>
  <si>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</si>
  <si>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</si>
  <si>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</si>
  <si>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</si>
  <si>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</si>
  <si>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</si>
  <si>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</si>
  <si>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</si>
  <si>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</si>
  <si>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</si>
  <si>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</si>
  <si>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</si>
  <si>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</si>
  <si>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</si>
  <si>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</si>
  <si>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</si>
  <si>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</si>
  <si>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</si>
  <si>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к Извещению о проведении закупки у единственного поставщика в электронной форме</t>
  </si>
  <si>
    <t>Бахилы тканевые многократного использования</t>
  </si>
  <si>
    <t>Пара</t>
  </si>
  <si>
    <t>№ 065-25</t>
  </si>
  <si>
    <t>на поставку бахил тканевых многократного использования</t>
  </si>
  <si>
    <t>Исходя из имеющегося у Заказчика объёма финансового обеспечения для осуществления закупки НМЦД устанавливается в размере 700000 руб. (семьсот тысяч рублей 00 копеек)</t>
  </si>
  <si>
    <t>КП вх. 702/03-25 от 25.03.2025</t>
  </si>
  <si>
    <t>КП вх. 703/03-25 от 25.03.2025</t>
  </si>
  <si>
    <t>КП вх. 704/03-25 от 25.03.2025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</si>
</sst>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G16" sqref="E15:G16"/>
    </sheetView>
  </sheetViews>
  <sheetFormatPr defaultRowHeight="15" x14ac:dyDescent="0.25"/>
  <cols>
    <col min="1" max="1" width="6.140625" style="2" bestFit="1" customWidth="1"/>
    <col min="2" max="2" width="36.8554687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31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4" t="s">
        <v>30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6" t="s">
        <v>16</v>
      </c>
      <c r="M11" s="36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6" t="s">
        <v>15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40"/>
      <c r="B16" s="41"/>
      <c r="C16" s="42"/>
      <c r="D16" s="41"/>
      <c r="E16" s="34" t="s">
        <v>33</v>
      </c>
      <c r="F16" s="34" t="s">
        <v>34</v>
      </c>
      <c r="G16" s="34" t="s">
        <v>35</v>
      </c>
      <c r="H16" s="23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5" t="s">
        <v>0</v>
      </c>
      <c r="B17" s="45" t="s">
        <v>1</v>
      </c>
      <c r="C17" s="45" t="s">
        <v>2</v>
      </c>
      <c r="D17" s="45"/>
      <c r="E17" s="13" t="s">
        <v>21</v>
      </c>
      <c r="F17" s="13" t="s">
        <v>22</v>
      </c>
      <c r="G17" s="13" t="s">
        <v>23</v>
      </c>
      <c r="H17" s="13" t="s">
        <v>24</v>
      </c>
      <c r="I17" s="13" t="s">
        <v>25</v>
      </c>
      <c r="J17" s="43" t="s">
        <v>11</v>
      </c>
      <c r="K17" s="45" t="s">
        <v>8</v>
      </c>
      <c r="L17" s="45" t="s">
        <v>9</v>
      </c>
      <c r="M17" s="45" t="s">
        <v>10</v>
      </c>
      <c r="N17" s="45" t="s">
        <v>6</v>
      </c>
      <c r="O17" s="39" t="s">
        <v>7</v>
      </c>
    </row>
    <row r="18" spans="1:18" s="6" customFormat="1" x14ac:dyDescent="0.25">
      <c r="A18" s="46"/>
      <c r="B18" s="46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44"/>
      <c r="K18" s="45"/>
      <c r="L18" s="45"/>
      <c r="M18" s="45"/>
      <c r="N18" s="45"/>
      <c r="O18" s="39"/>
    </row>
    <row r="19" spans="1:18" s="6" customFormat="1" ht="30" x14ac:dyDescent="0.25">
      <c r="A19" s="16">
        <v>1</v>
      </c>
      <c r="B19" s="28" t="s">
        <v>28</v>
      </c>
      <c r="C19" s="30" t="s">
        <v>29</v>
      </c>
      <c r="D19" s="31">
        <v>7000</v>
      </c>
      <c r="E19" s="33">
        <v>100</v>
      </c>
      <c r="F19" s="32">
        <v>120</v>
      </c>
      <c r="G19" s="32">
        <v>100</v>
      </c>
      <c r="H19" s="13"/>
      <c r="I19" s="13"/>
      <c r="J19" s="13">
        <f>ROUND(AVERAGE(E19:I19),2)</f>
        <v>106.67</v>
      </c>
      <c r="K19" s="14">
        <f>COUNT(E19:I19)</f>
        <v>3</v>
      </c>
      <c r="L19" s="14">
        <f>STDEV(E19:I19)</f>
        <v>11.547005383792516</v>
      </c>
      <c r="M19" s="14">
        <f t="shared" ref="M19" si="0">L19/J19*100</f>
        <v>10.8249792667034</v>
      </c>
      <c r="N19" s="14" t="str">
        <f t="shared" ref="N19" si="1">IF(M19&lt;33,"ОДНОРОДНЫЕ","НЕОДНОРОДНЫЕ")</f>
        <v>ОДНОРОДНЫЕ</v>
      </c>
      <c r="O19" s="13">
        <f>D19*J19</f>
        <v>746690</v>
      </c>
    </row>
    <row r="20" spans="1:18" s="6" customFormat="1" x14ac:dyDescent="0.25">
      <c r="A20" s="16"/>
      <c r="B20" s="17"/>
      <c r="C20" s="21"/>
      <c r="D20" s="22"/>
      <c r="E20" s="13">
        <f>SUMPRODUCT($D$19:$D$19,E19:E19)</f>
        <v>700000</v>
      </c>
      <c r="F20" s="29">
        <f>SUMPRODUCT($D$19:$D$19,F19:F19)</f>
        <v>840000</v>
      </c>
      <c r="G20" s="29">
        <f>SUMPRODUCT($D$19:$D$19,G19:G19)</f>
        <v>700000</v>
      </c>
      <c r="H20" s="19">
        <f>$D$19*H19</f>
        <v>0</v>
      </c>
      <c r="I20" s="19">
        <f>$D$19*I19</f>
        <v>0</v>
      </c>
      <c r="J20" s="13"/>
      <c r="K20" s="14"/>
      <c r="L20" s="14"/>
      <c r="M20" s="14"/>
      <c r="N20" s="14"/>
      <c r="O20" s="13">
        <f>SUM(O19:O19)</f>
        <v>746690</v>
      </c>
    </row>
    <row r="21" spans="1:18" s="7" customFormat="1" x14ac:dyDescent="0.25">
      <c r="A21" s="12"/>
      <c r="B21" s="12"/>
      <c r="C21" s="12"/>
      <c r="D21" s="12"/>
      <c r="E21" s="4"/>
      <c r="F21" s="4"/>
      <c r="G21" s="4"/>
      <c r="H21" s="4"/>
      <c r="I21" s="4"/>
      <c r="J21" s="4"/>
      <c r="K21" s="12"/>
      <c r="L21" s="12"/>
      <c r="M21" s="12"/>
      <c r="N21" s="12"/>
      <c r="O21" s="4"/>
    </row>
    <row r="22" spans="1:18" s="10" customFormat="1" x14ac:dyDescent="0.25">
      <c r="A22" s="37" t="s">
        <v>19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Q22" s="18"/>
      <c r="R22" s="20"/>
    </row>
    <row r="23" spans="1:18" s="10" customFormat="1" x14ac:dyDescent="0.25">
      <c r="A23" s="38" t="s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8" s="26" customFormat="1" ht="33.75" customHeight="1" x14ac:dyDescent="0.25">
      <c r="A24" s="35" t="s">
        <v>32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25"/>
      <c r="Q24" s="25"/>
    </row>
    <row r="30" spans="1:18" x14ac:dyDescent="0.25">
      <c r="K30" s="27"/>
    </row>
    <row r="31" spans="1:18" x14ac:dyDescent="0.25">
      <c r="F31" s="3" t="s">
        <v>26</v>
      </c>
    </row>
  </sheetData>
  <mergeCells count="16">
    <mergeCell ref="A24:O24"/>
    <mergeCell ref="L11:M11"/>
    <mergeCell ref="B13:N13"/>
    <mergeCell ref="A22:O22"/>
    <mergeCell ref="A23:O2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0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:N20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2025-03-25T03:43:03Z</dcterms:modified>
</cp:coreProperties>
</file>