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0730" windowHeight="117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4" i="1" l="1"/>
  <c r="J25" i="1"/>
  <c r="J26" i="1"/>
  <c r="J27" i="1"/>
  <c r="J28" i="1"/>
  <c r="K28" i="1" s="1"/>
  <c r="L28" i="1" s="1"/>
  <c r="J29" i="1"/>
  <c r="J30" i="1"/>
  <c r="J31" i="1"/>
  <c r="K31" i="1" s="1"/>
  <c r="L31" i="1" s="1"/>
  <c r="J32" i="1"/>
  <c r="H24" i="1"/>
  <c r="M24" i="1" s="1"/>
  <c r="H25" i="1"/>
  <c r="M25" i="1" s="1"/>
  <c r="H26" i="1"/>
  <c r="M26" i="1" s="1"/>
  <c r="H27" i="1"/>
  <c r="M27" i="1" s="1"/>
  <c r="H28" i="1"/>
  <c r="M28" i="1" s="1"/>
  <c r="H29" i="1"/>
  <c r="M29" i="1" s="1"/>
  <c r="H30" i="1"/>
  <c r="M30" i="1" s="1"/>
  <c r="H31" i="1"/>
  <c r="M31" i="1" s="1"/>
  <c r="H32" i="1"/>
  <c r="M32" i="1" s="1"/>
  <c r="I24" i="1"/>
  <c r="I25" i="1"/>
  <c r="I26" i="1"/>
  <c r="I27" i="1"/>
  <c r="I28" i="1"/>
  <c r="I29" i="1"/>
  <c r="I30" i="1"/>
  <c r="I31" i="1"/>
  <c r="I32" i="1"/>
  <c r="K29" i="1" l="1"/>
  <c r="L29" i="1" s="1"/>
  <c r="K24" i="1"/>
  <c r="L24" i="1" s="1"/>
  <c r="K32" i="1"/>
  <c r="L32" i="1" s="1"/>
  <c r="K25" i="1"/>
  <c r="L25" i="1" s="1"/>
  <c r="K30" i="1"/>
  <c r="L30" i="1" s="1"/>
  <c r="K27" i="1"/>
  <c r="L27" i="1" s="1"/>
  <c r="K26" i="1"/>
  <c r="L26" i="1" s="1"/>
  <c r="E33" i="1"/>
  <c r="J23" i="1" l="1"/>
  <c r="I23" i="1"/>
  <c r="H23" i="1"/>
  <c r="M23" i="1" s="1"/>
  <c r="J22" i="1"/>
  <c r="I22" i="1"/>
  <c r="H22" i="1"/>
  <c r="M22" i="1" s="1"/>
  <c r="J21" i="1"/>
  <c r="I21" i="1"/>
  <c r="H21" i="1"/>
  <c r="M21" i="1" s="1"/>
  <c r="K23" i="1" l="1"/>
  <c r="L23" i="1" s="1"/>
  <c r="K22" i="1"/>
  <c r="L22" i="1" s="1"/>
  <c r="K21" i="1"/>
  <c r="L21" i="1" s="1"/>
  <c r="H20" i="1" l="1"/>
  <c r="M20" i="1" l="1"/>
  <c r="M33" i="1" s="1"/>
  <c r="I20" i="1"/>
  <c r="J20" i="1"/>
  <c r="G33" i="1"/>
  <c r="F33" i="1"/>
  <c r="K20" i="1" l="1"/>
  <c r="L20" i="1" s="1"/>
</calcChain>
</file>

<file path=xl/sharedStrings.xml><?xml version="1.0" encoding="utf-8"?>
<sst xmlns="http://schemas.openxmlformats.org/spreadsheetml/2006/main" count="61" uniqueCount="49">
  <si>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</si>
  <si>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</si>
  <si>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</si>
  <si>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</si>
  <si>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</si>
  <si>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</si>
  <si>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</si>
  <si>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</si>
  <si>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</si>
  <si>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</si>
  <si>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</si>
  <si>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</si>
  <si>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</si>
  <si>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</si>
  <si>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</si>
  <si>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</si>
  <si>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</si>
  <si>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</si>
  <si>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</si>
  <si>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</si>
  <si>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</si>
  <si>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</si>
  <si>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</si>
  <si>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</si>
  <si>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</si>
  <si>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</si>
  <si>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</si>
  <si>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упак</t>
  </si>
  <si>
    <t>Протромбиновое время,  набор</t>
  </si>
  <si>
    <t>Фибриноген набор</t>
  </si>
  <si>
    <t>Активированное частичное тромбопластиновое время, набор</t>
  </si>
  <si>
    <t>Протромбиновое время,  калибратор</t>
  </si>
  <si>
    <t xml:space="preserve">Вероналовый буфер </t>
  </si>
  <si>
    <t>Промывающий растворI</t>
  </si>
  <si>
    <t>Промывающий раствор II</t>
  </si>
  <si>
    <t>Набор реагентов с калибратором для определения D-димера</t>
  </si>
  <si>
    <t>Контрольная плазма для теста D-димер</t>
  </si>
  <si>
    <t>Хлорид Кальция</t>
  </si>
  <si>
    <t>Стандартная человеческая плазма</t>
  </si>
  <si>
    <t>Патологическая контрольная плазма</t>
  </si>
  <si>
    <t>Нормальная контрольная плазма</t>
  </si>
  <si>
    <t>набор</t>
  </si>
  <si>
    <t>штука</t>
  </si>
  <si>
    <t>№ 040-25</t>
  </si>
  <si>
    <t>на поставку реагентов и расходных материалов для коагулометра Sysmex CS2000i</t>
  </si>
  <si>
    <t>Исходя из имеющегося у Заказчика объёма финансового обеспечения для осуществления закупки НМЦД устанавливается в размере 1 966 100 (Один миллион девятьсот шестьдесят шесть тысяч сто) рублей 00 копеек</t>
  </si>
  <si>
    <t>КП вх. № 324-02/25 от 11.02.2025</t>
  </si>
  <si>
    <t>КП вх. № 323-02/25 от 11.02.2025</t>
  </si>
  <si>
    <t>КП вх. № 325-02/25 от 11.02.2025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</si>
</sst>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164" fontId="1" fillId="0" borderId="5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abSelected="1" zoomScaleNormal="100" zoomScalePageLayoutView="70" workbookViewId="0">
      <selection activeCell="E20" sqref="E20"/>
    </sheetView>
  </sheetViews>
  <sheetFormatPr defaultRowHeight="15" x14ac:dyDescent="0.25"/>
  <cols>
    <col min="1" max="1" width="6.140625" style="10" bestFit="1" customWidth="1"/>
    <col min="2" max="2" width="44.140625" style="10" bestFit="1" customWidth="1"/>
    <col min="3" max="3" width="9.5703125" style="10" customWidth="1"/>
    <col min="4" max="4" width="7.140625" style="10" bestFit="1" customWidth="1"/>
    <col min="5" max="7" width="22" style="1" customWidth="1"/>
    <col min="8" max="8" width="13.7109375" style="1" customWidth="1"/>
    <col min="9" max="9" width="9.42578125" style="10" customWidth="1"/>
    <col min="10" max="10" width="12.5703125" style="10" customWidth="1"/>
    <col min="11" max="11" width="10.28515625" style="10" customWidth="1"/>
    <col min="12" max="12" width="22.42578125" style="10" bestFit="1" customWidth="1"/>
    <col min="13" max="13" width="17.5703125" style="1" customWidth="1"/>
    <col min="14" max="14" width="10.85546875" style="10" bestFit="1" customWidth="1"/>
    <col min="15" max="15" width="11.7109375" style="10" bestFit="1" customWidth="1"/>
    <col min="16" max="16" width="10.7109375" style="10" bestFit="1" customWidth="1"/>
    <col min="17" max="17" width="11.7109375" style="10" bestFit="1" customWidth="1"/>
    <col min="18" max="18" width="10.7109375" style="10" bestFit="1" customWidth="1"/>
    <col min="19" max="16384" width="9.140625" style="10"/>
  </cols>
  <sheetData>
    <row r="1" spans="2:13" x14ac:dyDescent="0.25">
      <c r="M1" s="8" t="s">
        <v>20</v>
      </c>
    </row>
    <row r="2" spans="2:13" ht="14.45" customHeight="1" x14ac:dyDescent="0.25">
      <c r="M2" s="8" t="s">
        <v>21</v>
      </c>
    </row>
    <row r="3" spans="2:13" x14ac:dyDescent="0.25">
      <c r="E3" s="38" t="s">
        <v>44</v>
      </c>
      <c r="F3" s="38"/>
      <c r="G3" s="38"/>
      <c r="H3" s="38"/>
      <c r="I3" s="38"/>
      <c r="J3" s="38"/>
      <c r="K3" s="38"/>
      <c r="L3" s="38"/>
      <c r="M3" s="38"/>
    </row>
    <row r="4" spans="2:13" x14ac:dyDescent="0.25">
      <c r="G4" s="5"/>
      <c r="H4" s="5"/>
      <c r="I4" s="4"/>
      <c r="J4" s="4"/>
      <c r="K4" s="4"/>
      <c r="L4" s="4"/>
      <c r="M4" s="9" t="s">
        <v>23</v>
      </c>
    </row>
    <row r="5" spans="2:13" x14ac:dyDescent="0.25">
      <c r="G5" s="5"/>
      <c r="H5" s="5"/>
      <c r="I5" s="4"/>
      <c r="J5" s="4"/>
      <c r="K5" s="4"/>
      <c r="L5" s="4"/>
      <c r="M5" s="9" t="s">
        <v>22</v>
      </c>
    </row>
    <row r="6" spans="2:13" ht="14.45" customHeight="1" x14ac:dyDescent="0.25">
      <c r="G6" s="5"/>
      <c r="H6" s="5"/>
      <c r="I6" s="4"/>
      <c r="J6" s="4"/>
      <c r="K6" s="4"/>
      <c r="L6" s="4"/>
      <c r="M6" s="9" t="s">
        <v>43</v>
      </c>
    </row>
    <row r="7" spans="2:13" x14ac:dyDescent="0.25">
      <c r="G7" s="5"/>
      <c r="H7" s="5"/>
      <c r="I7" s="4"/>
      <c r="J7" s="4"/>
      <c r="K7" s="4"/>
      <c r="L7" s="4"/>
      <c r="M7" s="5"/>
    </row>
    <row r="8" spans="2:13" x14ac:dyDescent="0.25">
      <c r="G8" s="5"/>
      <c r="H8" s="5"/>
      <c r="I8" s="4"/>
      <c r="J8" s="4"/>
      <c r="K8" s="4"/>
      <c r="L8" s="4"/>
      <c r="M8" s="6" t="s">
        <v>12</v>
      </c>
    </row>
    <row r="9" spans="2:13" x14ac:dyDescent="0.25">
      <c r="M9" s="2" t="s">
        <v>17</v>
      </c>
    </row>
    <row r="10" spans="2:13" x14ac:dyDescent="0.25">
      <c r="M10" s="2" t="s">
        <v>13</v>
      </c>
    </row>
    <row r="12" spans="2:13" ht="28.9" customHeight="1" x14ac:dyDescent="0.25">
      <c r="J12" s="42" t="s">
        <v>16</v>
      </c>
      <c r="K12" s="42"/>
      <c r="M12" s="1" t="s">
        <v>14</v>
      </c>
    </row>
    <row r="14" spans="2:13" x14ac:dyDescent="0.25">
      <c r="B14" s="42" t="s">
        <v>15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</row>
    <row r="15" spans="2:13" hidden="1" x14ac:dyDescent="0.25"/>
    <row r="17" spans="1:17" ht="54.6" customHeight="1" x14ac:dyDescent="0.25">
      <c r="A17" s="45"/>
      <c r="B17" s="46"/>
      <c r="C17" s="47"/>
      <c r="D17" s="46"/>
      <c r="E17" s="14" t="s">
        <v>46</v>
      </c>
      <c r="F17" s="14" t="s">
        <v>47</v>
      </c>
      <c r="G17" s="14" t="s">
        <v>48</v>
      </c>
      <c r="H17" s="12"/>
      <c r="I17" s="15"/>
      <c r="J17" s="15"/>
      <c r="K17" s="15"/>
      <c r="L17" s="15"/>
      <c r="M17" s="12"/>
    </row>
    <row r="18" spans="1:17" ht="30" customHeight="1" x14ac:dyDescent="0.25">
      <c r="A18" s="37" t="s">
        <v>0</v>
      </c>
      <c r="B18" s="37" t="s">
        <v>1</v>
      </c>
      <c r="C18" s="37" t="s">
        <v>2</v>
      </c>
      <c r="D18" s="37"/>
      <c r="E18" s="31" t="s">
        <v>24</v>
      </c>
      <c r="F18" s="31" t="s">
        <v>25</v>
      </c>
      <c r="G18" s="22" t="s">
        <v>26</v>
      </c>
      <c r="H18" s="48" t="s">
        <v>11</v>
      </c>
      <c r="I18" s="37" t="s">
        <v>8</v>
      </c>
      <c r="J18" s="37" t="s">
        <v>9</v>
      </c>
      <c r="K18" s="37" t="s">
        <v>10</v>
      </c>
      <c r="L18" s="37" t="s">
        <v>6</v>
      </c>
      <c r="M18" s="44" t="s">
        <v>7</v>
      </c>
    </row>
    <row r="19" spans="1:17" x14ac:dyDescent="0.25">
      <c r="A19" s="37"/>
      <c r="B19" s="37"/>
      <c r="C19" s="30" t="s">
        <v>3</v>
      </c>
      <c r="D19" s="30" t="s">
        <v>4</v>
      </c>
      <c r="E19" s="31" t="s">
        <v>5</v>
      </c>
      <c r="F19" s="31" t="s">
        <v>5</v>
      </c>
      <c r="G19" s="12" t="s">
        <v>5</v>
      </c>
      <c r="H19" s="49"/>
      <c r="I19" s="37"/>
      <c r="J19" s="37"/>
      <c r="K19" s="37"/>
      <c r="L19" s="37"/>
      <c r="M19" s="44"/>
    </row>
    <row r="20" spans="1:17" s="11" customFormat="1" x14ac:dyDescent="0.25">
      <c r="A20" s="30">
        <v>1</v>
      </c>
      <c r="B20" s="34" t="s">
        <v>28</v>
      </c>
      <c r="C20" s="35" t="s">
        <v>41</v>
      </c>
      <c r="D20" s="36">
        <v>15</v>
      </c>
      <c r="E20" s="31">
        <v>21560</v>
      </c>
      <c r="F20" s="31">
        <v>21000</v>
      </c>
      <c r="G20" s="12">
        <v>21910</v>
      </c>
      <c r="H20" s="12">
        <f>ROUND(AVERAGE(E20:G20),2)</f>
        <v>21490</v>
      </c>
      <c r="I20" s="15">
        <f t="shared" ref="I20:I32" si="0" xml:space="preserve"> COUNT(E20:G20)</f>
        <v>3</v>
      </c>
      <c r="J20" s="15">
        <f t="shared" ref="J20:J32" si="1">STDEV(E20:G20)</f>
        <v>459.02069670114003</v>
      </c>
      <c r="K20" s="15">
        <f t="shared" ref="K20:K32" si="2">J20/H20*100</f>
        <v>2.1359734606846907</v>
      </c>
      <c r="L20" s="15" t="str">
        <f t="shared" ref="L20:L32" si="3">IF(K20&lt;33,"ОДНОРОДНЫЕ","НЕОДНОРОДНЫЕ")</f>
        <v>ОДНОРОДНЫЕ</v>
      </c>
      <c r="M20" s="12">
        <f t="shared" ref="M20:M32" si="4">D20*H20</f>
        <v>322350</v>
      </c>
      <c r="O20" s="26"/>
      <c r="P20" s="26"/>
      <c r="Q20" s="13"/>
    </row>
    <row r="21" spans="1:17" s="23" customFormat="1" x14ac:dyDescent="0.25">
      <c r="A21" s="30">
        <v>2</v>
      </c>
      <c r="B21" s="34" t="s">
        <v>29</v>
      </c>
      <c r="C21" s="35" t="s">
        <v>41</v>
      </c>
      <c r="D21" s="36">
        <v>15</v>
      </c>
      <c r="E21" s="31">
        <v>35205</v>
      </c>
      <c r="F21" s="31">
        <v>35000</v>
      </c>
      <c r="G21" s="24">
        <v>35290</v>
      </c>
      <c r="H21" s="24">
        <f t="shared" ref="H21:H32" si="5">ROUND(AVERAGE(E21:G21),2)</f>
        <v>35165</v>
      </c>
      <c r="I21" s="25">
        <f t="shared" si="0"/>
        <v>3</v>
      </c>
      <c r="J21" s="25">
        <f t="shared" si="1"/>
        <v>149.08051515875573</v>
      </c>
      <c r="K21" s="25">
        <f t="shared" si="2"/>
        <v>0.42394572773711281</v>
      </c>
      <c r="L21" s="25" t="str">
        <f t="shared" si="3"/>
        <v>ОДНОРОДНЫЕ</v>
      </c>
      <c r="M21" s="24">
        <f t="shared" si="4"/>
        <v>527475</v>
      </c>
      <c r="O21" s="26"/>
      <c r="P21" s="26"/>
    </row>
    <row r="22" spans="1:17" s="23" customFormat="1" ht="30" x14ac:dyDescent="0.25">
      <c r="A22" s="30">
        <v>3</v>
      </c>
      <c r="B22" s="34" t="s">
        <v>30</v>
      </c>
      <c r="C22" s="35" t="s">
        <v>41</v>
      </c>
      <c r="D22" s="36">
        <v>8</v>
      </c>
      <c r="E22" s="31">
        <v>25215</v>
      </c>
      <c r="F22" s="31">
        <v>25100</v>
      </c>
      <c r="G22" s="24">
        <v>25340</v>
      </c>
      <c r="H22" s="24">
        <f t="shared" si="5"/>
        <v>25218.33</v>
      </c>
      <c r="I22" s="25">
        <f t="shared" si="0"/>
        <v>3</v>
      </c>
      <c r="J22" s="25">
        <f t="shared" si="1"/>
        <v>120.03471720020559</v>
      </c>
      <c r="K22" s="25">
        <f t="shared" si="2"/>
        <v>0.47598202260104289</v>
      </c>
      <c r="L22" s="25" t="str">
        <f t="shared" si="3"/>
        <v>ОДНОРОДНЫЕ</v>
      </c>
      <c r="M22" s="24">
        <f t="shared" si="4"/>
        <v>201746.64</v>
      </c>
      <c r="O22" s="26"/>
      <c r="P22" s="26"/>
    </row>
    <row r="23" spans="1:17" s="23" customFormat="1" x14ac:dyDescent="0.25">
      <c r="A23" s="30">
        <v>4</v>
      </c>
      <c r="B23" s="34" t="s">
        <v>31</v>
      </c>
      <c r="C23" s="35" t="s">
        <v>41</v>
      </c>
      <c r="D23" s="36">
        <v>1</v>
      </c>
      <c r="E23" s="31">
        <v>25120</v>
      </c>
      <c r="F23" s="31">
        <v>25000</v>
      </c>
      <c r="G23" s="24">
        <v>25200</v>
      </c>
      <c r="H23" s="24">
        <f t="shared" si="5"/>
        <v>25106.67</v>
      </c>
      <c r="I23" s="25">
        <f t="shared" si="0"/>
        <v>3</v>
      </c>
      <c r="J23" s="25">
        <f t="shared" si="1"/>
        <v>100.66445913694332</v>
      </c>
      <c r="K23" s="25">
        <f t="shared" si="2"/>
        <v>0.40094707556574932</v>
      </c>
      <c r="L23" s="25" t="str">
        <f t="shared" si="3"/>
        <v>ОДНОРОДНЫЕ</v>
      </c>
      <c r="M23" s="24">
        <f t="shared" si="4"/>
        <v>25106.67</v>
      </c>
      <c r="O23" s="26"/>
      <c r="P23" s="26"/>
    </row>
    <row r="24" spans="1:17" s="28" customFormat="1" x14ac:dyDescent="0.25">
      <c r="A24" s="30">
        <v>5</v>
      </c>
      <c r="B24" s="34" t="s">
        <v>32</v>
      </c>
      <c r="C24" s="35" t="s">
        <v>41</v>
      </c>
      <c r="D24" s="36">
        <v>18</v>
      </c>
      <c r="E24" s="31">
        <v>12490</v>
      </c>
      <c r="F24" s="31">
        <v>12400</v>
      </c>
      <c r="G24" s="29">
        <v>12455</v>
      </c>
      <c r="H24" s="29">
        <f t="shared" si="5"/>
        <v>12448.33</v>
      </c>
      <c r="I24" s="27">
        <f t="shared" si="0"/>
        <v>3</v>
      </c>
      <c r="J24" s="27">
        <f t="shared" si="1"/>
        <v>45.368858629387326</v>
      </c>
      <c r="K24" s="27">
        <f t="shared" si="2"/>
        <v>0.36445739010282768</v>
      </c>
      <c r="L24" s="27" t="str">
        <f t="shared" si="3"/>
        <v>ОДНОРОДНЫЕ</v>
      </c>
      <c r="M24" s="29">
        <f t="shared" si="4"/>
        <v>224069.94</v>
      </c>
      <c r="O24" s="26"/>
      <c r="P24" s="26"/>
    </row>
    <row r="25" spans="1:17" s="28" customFormat="1" x14ac:dyDescent="0.25">
      <c r="A25" s="30">
        <v>6</v>
      </c>
      <c r="B25" s="34" t="s">
        <v>33</v>
      </c>
      <c r="C25" s="35" t="s">
        <v>42</v>
      </c>
      <c r="D25" s="36">
        <v>10</v>
      </c>
      <c r="E25" s="31">
        <v>7120</v>
      </c>
      <c r="F25" s="31">
        <v>7000</v>
      </c>
      <c r="G25" s="29">
        <v>7230</v>
      </c>
      <c r="H25" s="29">
        <f t="shared" si="5"/>
        <v>7116.67</v>
      </c>
      <c r="I25" s="27">
        <f t="shared" si="0"/>
        <v>3</v>
      </c>
      <c r="J25" s="27">
        <f t="shared" si="1"/>
        <v>115.03622617824932</v>
      </c>
      <c r="K25" s="27">
        <f t="shared" si="2"/>
        <v>1.6164333343860164</v>
      </c>
      <c r="L25" s="27" t="str">
        <f t="shared" si="3"/>
        <v>ОДНОРОДНЫЕ</v>
      </c>
      <c r="M25" s="29">
        <f t="shared" si="4"/>
        <v>71166.7</v>
      </c>
      <c r="O25" s="26"/>
      <c r="P25" s="26"/>
    </row>
    <row r="26" spans="1:17" s="28" customFormat="1" x14ac:dyDescent="0.25">
      <c r="A26" s="30">
        <v>7</v>
      </c>
      <c r="B26" s="34" t="s">
        <v>34</v>
      </c>
      <c r="C26" s="35" t="s">
        <v>42</v>
      </c>
      <c r="D26" s="36">
        <v>3</v>
      </c>
      <c r="E26" s="31">
        <v>7165</v>
      </c>
      <c r="F26" s="31">
        <v>7100</v>
      </c>
      <c r="G26" s="29">
        <v>7240</v>
      </c>
      <c r="H26" s="29">
        <f t="shared" si="5"/>
        <v>7168.33</v>
      </c>
      <c r="I26" s="27">
        <f t="shared" si="0"/>
        <v>3</v>
      </c>
      <c r="J26" s="27">
        <f t="shared" si="1"/>
        <v>70.059498523279018</v>
      </c>
      <c r="K26" s="27">
        <f t="shared" si="2"/>
        <v>0.9773475624487018</v>
      </c>
      <c r="L26" s="27" t="str">
        <f t="shared" si="3"/>
        <v>ОДНОРОДНЫЕ</v>
      </c>
      <c r="M26" s="29">
        <f t="shared" si="4"/>
        <v>21504.989999999998</v>
      </c>
      <c r="O26" s="26"/>
      <c r="P26" s="26"/>
    </row>
    <row r="27" spans="1:17" s="28" customFormat="1" ht="30" x14ac:dyDescent="0.25">
      <c r="A27" s="30">
        <v>8</v>
      </c>
      <c r="B27" s="34" t="s">
        <v>35</v>
      </c>
      <c r="C27" s="35" t="s">
        <v>27</v>
      </c>
      <c r="D27" s="36">
        <v>4</v>
      </c>
      <c r="E27" s="31">
        <v>97205</v>
      </c>
      <c r="F27" s="31">
        <v>97000</v>
      </c>
      <c r="G27" s="29">
        <v>97680</v>
      </c>
      <c r="H27" s="29">
        <f t="shared" si="5"/>
        <v>97295</v>
      </c>
      <c r="I27" s="27">
        <f t="shared" si="0"/>
        <v>3</v>
      </c>
      <c r="J27" s="27">
        <f t="shared" si="1"/>
        <v>348.81943753179809</v>
      </c>
      <c r="K27" s="27">
        <f t="shared" si="2"/>
        <v>0.35851733134467145</v>
      </c>
      <c r="L27" s="27" t="str">
        <f t="shared" si="3"/>
        <v>ОДНОРОДНЫЕ</v>
      </c>
      <c r="M27" s="29">
        <f t="shared" si="4"/>
        <v>389180</v>
      </c>
      <c r="O27" s="26"/>
      <c r="P27" s="26"/>
    </row>
    <row r="28" spans="1:17" s="28" customFormat="1" x14ac:dyDescent="0.25">
      <c r="A28" s="30">
        <v>9</v>
      </c>
      <c r="B28" s="34" t="s">
        <v>36</v>
      </c>
      <c r="C28" s="35" t="s">
        <v>27</v>
      </c>
      <c r="D28" s="36">
        <v>1</v>
      </c>
      <c r="E28" s="31">
        <v>25120</v>
      </c>
      <c r="F28" s="31">
        <v>25000</v>
      </c>
      <c r="G28" s="29">
        <v>25245</v>
      </c>
      <c r="H28" s="29">
        <f t="shared" si="5"/>
        <v>25121.67</v>
      </c>
      <c r="I28" s="27">
        <f t="shared" si="0"/>
        <v>3</v>
      </c>
      <c r="J28" s="27">
        <f t="shared" si="1"/>
        <v>122.50850310624701</v>
      </c>
      <c r="K28" s="27">
        <f t="shared" si="2"/>
        <v>0.48766066549814169</v>
      </c>
      <c r="L28" s="27" t="str">
        <f t="shared" si="3"/>
        <v>ОДНОРОДНЫЕ</v>
      </c>
      <c r="M28" s="29">
        <f t="shared" si="4"/>
        <v>25121.67</v>
      </c>
      <c r="O28" s="26"/>
      <c r="P28" s="26"/>
    </row>
    <row r="29" spans="1:17" s="28" customFormat="1" x14ac:dyDescent="0.25">
      <c r="A29" s="30">
        <v>10</v>
      </c>
      <c r="B29" s="34" t="s">
        <v>37</v>
      </c>
      <c r="C29" s="35" t="s">
        <v>27</v>
      </c>
      <c r="D29" s="36">
        <v>12</v>
      </c>
      <c r="E29" s="31">
        <v>10140</v>
      </c>
      <c r="F29" s="31">
        <v>9900</v>
      </c>
      <c r="G29" s="29">
        <v>10260</v>
      </c>
      <c r="H29" s="29">
        <f t="shared" si="5"/>
        <v>10100</v>
      </c>
      <c r="I29" s="27">
        <f t="shared" si="0"/>
        <v>3</v>
      </c>
      <c r="J29" s="27">
        <f t="shared" si="1"/>
        <v>183.30302779823359</v>
      </c>
      <c r="K29" s="27">
        <f t="shared" si="2"/>
        <v>1.8148814633488473</v>
      </c>
      <c r="L29" s="27" t="str">
        <f t="shared" si="3"/>
        <v>ОДНОРОДНЫЕ</v>
      </c>
      <c r="M29" s="29">
        <f t="shared" si="4"/>
        <v>121200</v>
      </c>
      <c r="O29" s="26"/>
      <c r="P29" s="26"/>
    </row>
    <row r="30" spans="1:17" s="28" customFormat="1" x14ac:dyDescent="0.25">
      <c r="A30" s="30">
        <v>11</v>
      </c>
      <c r="B30" s="34" t="s">
        <v>38</v>
      </c>
      <c r="C30" s="35" t="s">
        <v>27</v>
      </c>
      <c r="D30" s="36">
        <v>1</v>
      </c>
      <c r="E30" s="31">
        <v>18210</v>
      </c>
      <c r="F30" s="31">
        <v>18000</v>
      </c>
      <c r="G30" s="29">
        <v>18285</v>
      </c>
      <c r="H30" s="29">
        <f t="shared" si="5"/>
        <v>18165</v>
      </c>
      <c r="I30" s="27">
        <f t="shared" si="0"/>
        <v>3</v>
      </c>
      <c r="J30" s="27">
        <f t="shared" si="1"/>
        <v>147.73286702694156</v>
      </c>
      <c r="K30" s="27">
        <f t="shared" si="2"/>
        <v>0.81328305547449242</v>
      </c>
      <c r="L30" s="27" t="str">
        <f t="shared" si="3"/>
        <v>ОДНОРОДНЫЕ</v>
      </c>
      <c r="M30" s="29">
        <f t="shared" si="4"/>
        <v>18165</v>
      </c>
      <c r="O30" s="26"/>
      <c r="P30" s="26"/>
    </row>
    <row r="31" spans="1:17" s="28" customFormat="1" x14ac:dyDescent="0.25">
      <c r="A31" s="30">
        <v>12</v>
      </c>
      <c r="B31" s="34" t="s">
        <v>39</v>
      </c>
      <c r="C31" s="35" t="s">
        <v>27</v>
      </c>
      <c r="D31" s="36">
        <v>1</v>
      </c>
      <c r="E31" s="31">
        <v>18210</v>
      </c>
      <c r="F31" s="31">
        <v>18000</v>
      </c>
      <c r="G31" s="29">
        <v>18285</v>
      </c>
      <c r="H31" s="29">
        <f t="shared" si="5"/>
        <v>18165</v>
      </c>
      <c r="I31" s="27">
        <f t="shared" si="0"/>
        <v>3</v>
      </c>
      <c r="J31" s="27">
        <f t="shared" si="1"/>
        <v>147.73286702694156</v>
      </c>
      <c r="K31" s="27">
        <f t="shared" si="2"/>
        <v>0.81328305547449242</v>
      </c>
      <c r="L31" s="27" t="str">
        <f t="shared" si="3"/>
        <v>ОДНОРОДНЫЕ</v>
      </c>
      <c r="M31" s="29">
        <f t="shared" si="4"/>
        <v>18165</v>
      </c>
      <c r="O31" s="26"/>
      <c r="P31" s="26"/>
    </row>
    <row r="32" spans="1:17" s="23" customFormat="1" x14ac:dyDescent="0.25">
      <c r="A32" s="30">
        <v>13</v>
      </c>
      <c r="B32" s="34" t="s">
        <v>40</v>
      </c>
      <c r="C32" s="35" t="s">
        <v>27</v>
      </c>
      <c r="D32" s="36">
        <v>1</v>
      </c>
      <c r="E32" s="31">
        <v>18210</v>
      </c>
      <c r="F32" s="31">
        <v>18000</v>
      </c>
      <c r="G32" s="24">
        <v>18285</v>
      </c>
      <c r="H32" s="29">
        <f t="shared" si="5"/>
        <v>18165</v>
      </c>
      <c r="I32" s="27">
        <f t="shared" si="0"/>
        <v>3</v>
      </c>
      <c r="J32" s="27">
        <f t="shared" si="1"/>
        <v>147.73286702694156</v>
      </c>
      <c r="K32" s="27">
        <f t="shared" si="2"/>
        <v>0.81328305547449242</v>
      </c>
      <c r="L32" s="27" t="str">
        <f t="shared" si="3"/>
        <v>ОДНОРОДНЫЕ</v>
      </c>
      <c r="M32" s="29">
        <f t="shared" si="4"/>
        <v>18165</v>
      </c>
      <c r="O32" s="26"/>
      <c r="P32" s="26"/>
    </row>
    <row r="33" spans="1:16" x14ac:dyDescent="0.25">
      <c r="A33" s="33"/>
      <c r="B33" s="16"/>
      <c r="C33" s="17"/>
      <c r="D33" s="18"/>
      <c r="E33" s="32">
        <f>SUMPRODUCT($D$20:$D$32,E20:E32)</f>
        <v>1986080</v>
      </c>
      <c r="F33" s="32">
        <f>SUMPRODUCT($D$20:$D$32,F20:F32)</f>
        <v>1966100</v>
      </c>
      <c r="G33" s="19">
        <f>SUMPRODUCT($D$20:$D$32,G20:G32)</f>
        <v>1998070</v>
      </c>
      <c r="H33" s="12"/>
      <c r="I33" s="15"/>
      <c r="J33" s="15"/>
      <c r="K33" s="15"/>
      <c r="L33" s="15"/>
      <c r="M33" s="20">
        <f>SUM(M20:M32)</f>
        <v>1983416.6099999999</v>
      </c>
      <c r="O33" s="26"/>
      <c r="P33" s="26"/>
    </row>
    <row r="34" spans="1:16" x14ac:dyDescent="0.25">
      <c r="A34" s="4"/>
      <c r="B34" s="4"/>
      <c r="C34" s="4"/>
      <c r="D34" s="4"/>
      <c r="E34" s="5"/>
      <c r="F34" s="5"/>
      <c r="G34" s="5"/>
      <c r="H34" s="5"/>
      <c r="I34" s="4"/>
      <c r="J34" s="4"/>
      <c r="K34" s="4"/>
      <c r="L34" s="4"/>
      <c r="M34" s="5"/>
      <c r="O34" s="26"/>
      <c r="P34" s="26"/>
    </row>
    <row r="35" spans="1:16" x14ac:dyDescent="0.25">
      <c r="A35" s="43" t="s">
        <v>19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O35" s="26"/>
      <c r="P35" s="26"/>
    </row>
    <row r="36" spans="1:16" x14ac:dyDescent="0.25">
      <c r="A36" s="41" t="s">
        <v>18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O36" s="26"/>
      <c r="P36" s="26"/>
    </row>
    <row r="37" spans="1:16" ht="15" customHeight="1" x14ac:dyDescent="0.2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O37" s="26"/>
      <c r="P37" s="26"/>
    </row>
    <row r="38" spans="1:16" s="4" customFormat="1" x14ac:dyDescent="0.25">
      <c r="A38" s="39" t="s">
        <v>45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3"/>
      <c r="O38" s="3"/>
    </row>
    <row r="39" spans="1:16" x14ac:dyDescent="0.25">
      <c r="A39" s="4"/>
      <c r="B39" s="4"/>
      <c r="C39" s="4"/>
      <c r="D39" s="4"/>
      <c r="E39" s="5"/>
      <c r="F39" s="5"/>
      <c r="G39" s="5"/>
      <c r="H39" s="5"/>
      <c r="I39" s="4"/>
      <c r="J39" s="4"/>
      <c r="K39" s="4"/>
      <c r="L39" s="4"/>
      <c r="M39" s="5"/>
    </row>
    <row r="40" spans="1:16" x14ac:dyDescent="0.25">
      <c r="A40" s="4"/>
      <c r="B40" s="4"/>
      <c r="C40" s="4"/>
      <c r="D40" s="4"/>
      <c r="E40" s="5"/>
      <c r="F40" s="5"/>
      <c r="G40" s="5"/>
      <c r="H40" s="5"/>
      <c r="I40" s="4"/>
      <c r="J40" s="21"/>
      <c r="K40" s="4"/>
      <c r="L40" s="4"/>
      <c r="M40" s="5"/>
    </row>
    <row r="41" spans="1:16" x14ac:dyDescent="0.25">
      <c r="A41" s="4"/>
      <c r="B41" s="4"/>
      <c r="C41" s="4"/>
      <c r="D41" s="4"/>
      <c r="E41" s="5"/>
      <c r="F41" s="5"/>
      <c r="G41" s="5"/>
      <c r="H41" s="5"/>
      <c r="I41" s="4"/>
      <c r="J41" s="4"/>
      <c r="K41" s="4"/>
      <c r="L41" s="4"/>
      <c r="M41" s="5"/>
    </row>
    <row r="42" spans="1:16" x14ac:dyDescent="0.25">
      <c r="A42" s="4"/>
      <c r="B42" s="4"/>
      <c r="C42" s="4"/>
      <c r="D42" s="4"/>
      <c r="E42" s="5"/>
      <c r="F42" s="5"/>
      <c r="G42" s="5"/>
      <c r="H42" s="5"/>
      <c r="I42" s="4"/>
      <c r="J42" s="4"/>
      <c r="K42" s="4"/>
      <c r="L42" s="4"/>
      <c r="M42" s="5"/>
    </row>
    <row r="44" spans="1:16" x14ac:dyDescent="0.25">
      <c r="L44" s="7"/>
    </row>
    <row r="46" spans="1:16" x14ac:dyDescent="0.25">
      <c r="L46" s="7"/>
    </row>
  </sheetData>
  <mergeCells count="18">
    <mergeCell ref="L18:L19"/>
    <mergeCell ref="A18:A19"/>
    <mergeCell ref="B18:B19"/>
    <mergeCell ref="C18:D18"/>
    <mergeCell ref="E3:M3"/>
    <mergeCell ref="A38:M38"/>
    <mergeCell ref="A37:M37"/>
    <mergeCell ref="J12:K12"/>
    <mergeCell ref="B14:L14"/>
    <mergeCell ref="A35:M35"/>
    <mergeCell ref="A36:M36"/>
    <mergeCell ref="M18:M19"/>
    <mergeCell ref="A17:B17"/>
    <mergeCell ref="C17:D17"/>
    <mergeCell ref="H18:H19"/>
    <mergeCell ref="I18:I19"/>
    <mergeCell ref="J18:J19"/>
    <mergeCell ref="K18:K19"/>
  </mergeCells>
  <conditionalFormatting sqref="L20 L33">
    <cfRule type="containsText" dxfId="23" priority="508" operator="containsText" text="НЕ">
      <formula>NOT(ISERROR(SEARCH("НЕ",L20)))</formula>
    </cfRule>
    <cfRule type="containsText" dxfId="22" priority="509" operator="containsText" text="ОДНОРОДНЫЕ">
      <formula>NOT(ISERROR(SEARCH("ОДНОРОДНЫЕ",L20)))</formula>
    </cfRule>
    <cfRule type="containsText" dxfId="21" priority="510" operator="containsText" text="НЕОДНОРОДНЫЕ">
      <formula>NOT(ISERROR(SEARCH("НЕОДНОРОДНЫЕ",L20)))</formula>
    </cfRule>
  </conditionalFormatting>
  <conditionalFormatting sqref="L20 L33">
    <cfRule type="containsText" dxfId="20" priority="505" operator="containsText" text="НЕОДНОРОДНЫЕ">
      <formula>NOT(ISERROR(SEARCH("НЕОДНОРОДНЫЕ",L20)))</formula>
    </cfRule>
    <cfRule type="containsText" dxfId="19" priority="506" operator="containsText" text="ОДНОРОДНЫЕ">
      <formula>NOT(ISERROR(SEARCH("ОДНОРОДНЫЕ",L20)))</formula>
    </cfRule>
    <cfRule type="containsText" dxfId="18" priority="507" operator="containsText" text="НЕОДНОРОДНЫЕ">
      <formula>NOT(ISERROR(SEARCH("НЕОДНОРОДНЫЕ",L20)))</formula>
    </cfRule>
  </conditionalFormatting>
  <conditionalFormatting sqref="L21">
    <cfRule type="containsText" dxfId="17" priority="292" operator="containsText" text="НЕ">
      <formula>NOT(ISERROR(SEARCH("НЕ",L21)))</formula>
    </cfRule>
    <cfRule type="containsText" dxfId="16" priority="293" operator="containsText" text="ОДНОРОДНЫЕ">
      <formula>NOT(ISERROR(SEARCH("ОДНОРОДНЫЕ",L21)))</formula>
    </cfRule>
    <cfRule type="containsText" dxfId="15" priority="294" operator="containsText" text="НЕОДНОРОДНЫЕ">
      <formula>NOT(ISERROR(SEARCH("НЕОДНОРОДНЫЕ",L21)))</formula>
    </cfRule>
  </conditionalFormatting>
  <conditionalFormatting sqref="L21">
    <cfRule type="containsText" dxfId="14" priority="289" operator="containsText" text="НЕОДНОРОДНЫЕ">
      <formula>NOT(ISERROR(SEARCH("НЕОДНОРОДНЫЕ",L21)))</formula>
    </cfRule>
    <cfRule type="containsText" dxfId="13" priority="290" operator="containsText" text="ОДНОРОДНЫЕ">
      <formula>NOT(ISERROR(SEARCH("ОДНОРОДНЫЕ",L21)))</formula>
    </cfRule>
    <cfRule type="containsText" dxfId="12" priority="291" operator="containsText" text="НЕОДНОРОДНЫЕ">
      <formula>NOT(ISERROR(SEARCH("НЕОДНОРОДНЫЕ",L21)))</formula>
    </cfRule>
  </conditionalFormatting>
  <conditionalFormatting sqref="L22">
    <cfRule type="containsText" dxfId="11" priority="286" operator="containsText" text="НЕ">
      <formula>NOT(ISERROR(SEARCH("НЕ",L22)))</formula>
    </cfRule>
    <cfRule type="containsText" dxfId="10" priority="287" operator="containsText" text="ОДНОРОДНЫЕ">
      <formula>NOT(ISERROR(SEARCH("ОДНОРОДНЫЕ",L22)))</formula>
    </cfRule>
    <cfRule type="containsText" dxfId="9" priority="288" operator="containsText" text="НЕОДНОРОДНЫЕ">
      <formula>NOT(ISERROR(SEARCH("НЕОДНОРОДНЫЕ",L22)))</formula>
    </cfRule>
  </conditionalFormatting>
  <conditionalFormatting sqref="L22">
    <cfRule type="containsText" dxfId="8" priority="283" operator="containsText" text="НЕОДНОРОДНЫЕ">
      <formula>NOT(ISERROR(SEARCH("НЕОДНОРОДНЫЕ",L22)))</formula>
    </cfRule>
    <cfRule type="containsText" dxfId="7" priority="284" operator="containsText" text="ОДНОРОДНЫЕ">
      <formula>NOT(ISERROR(SEARCH("ОДНОРОДНЫЕ",L22)))</formula>
    </cfRule>
    <cfRule type="containsText" dxfId="6" priority="285" operator="containsText" text="НЕОДНОРОДНЫЕ">
      <formula>NOT(ISERROR(SEARCH("НЕОДНОРОДНЫЕ",L22)))</formula>
    </cfRule>
  </conditionalFormatting>
  <conditionalFormatting sqref="L23:L32">
    <cfRule type="containsText" dxfId="5" priority="64" operator="containsText" text="НЕ">
      <formula>NOT(ISERROR(SEARCH("НЕ",L23)))</formula>
    </cfRule>
    <cfRule type="containsText" dxfId="4" priority="65" operator="containsText" text="ОДНОРОДНЫЕ">
      <formula>NOT(ISERROR(SEARCH("ОДНОРОДНЫЕ",L23)))</formula>
    </cfRule>
    <cfRule type="containsText" dxfId="3" priority="66" operator="containsText" text="НЕОДНОРОДНЫЕ">
      <formula>NOT(ISERROR(SEARCH("НЕОДНОРОДНЫЕ",L23)))</formula>
    </cfRule>
  </conditionalFormatting>
  <conditionalFormatting sqref="L23:L32">
    <cfRule type="containsText" dxfId="2" priority="61" operator="containsText" text="НЕОДНОРОДНЫЕ">
      <formula>NOT(ISERROR(SEARCH("НЕОДНОРОДНЫЕ",L23)))</formula>
    </cfRule>
    <cfRule type="containsText" dxfId="1" priority="62" operator="containsText" text="ОДНОРОДНЫЕ">
      <formula>NOT(ISERROR(SEARCH("ОДНОРОДНЫЕ",L23)))</formula>
    </cfRule>
    <cfRule type="containsText" dxfId="0" priority="63" operator="containsText" text="НЕОДНОРОДНЫЕ">
      <formula>NOT(ISERROR(SEARCH("НЕОДНОРОДНЫЕ",L23)))</formula>
    </cfRule>
  </conditionalFormatting>
  <pageMargins left="0.31496062992125984" right="0.19685039370078741" top="0.35433070866141736" bottom="0.35433070866141736" header="0.11811023622047245" footer="0.11811023622047245"/>
  <pageSetup paperSize="9" scale="7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2025-03-24T11:26:26Z</dcterms:modified>
</cp:coreProperties>
</file>