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9" i="1" l="1"/>
  <c r="Q21" i="1"/>
  <c r="P21" i="1"/>
  <c r="O21" i="1"/>
  <c r="T21" i="1" s="1"/>
  <c r="R21" i="1" l="1"/>
  <c r="S21" i="1" s="1"/>
  <c r="Q19" i="1"/>
  <c r="R19" i="1" s="1"/>
  <c r="P19" i="1"/>
  <c r="Q20" i="1" l="1"/>
  <c r="Q22" i="1"/>
  <c r="Q23" i="1"/>
  <c r="P20" i="1"/>
  <c r="P22" i="1"/>
  <c r="P23" i="1"/>
  <c r="O20" i="1"/>
  <c r="T20" i="1" s="1"/>
  <c r="O22" i="1"/>
  <c r="T22" i="1" s="1"/>
  <c r="O23" i="1"/>
  <c r="T23" i="1" s="1"/>
  <c r="T19" i="1"/>
  <c r="S19" i="1" l="1"/>
  <c r="R22" i="1"/>
  <c r="S22" i="1" s="1"/>
  <c r="R20" i="1"/>
  <c r="S20" i="1" s="1"/>
  <c r="R23" i="1"/>
  <c r="S23" i="1" s="1"/>
  <c r="C16" i="1"/>
</calcChain>
</file>

<file path=xl/sharedStrings.xml><?xml version="1.0" encoding="utf-8"?>
<sst xmlns="http://schemas.openxmlformats.org/spreadsheetml/2006/main" count="61" uniqueCount="46">
  <si>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</si>
  <si>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</si>
  <si>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</si>
  <si>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</si>
  <si>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</si>
  <si>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</si>
  <si>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</si>
  <si>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</si>
  <si>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</si>
  <si>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</si>
  <si>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</si>
  <si>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</si>
  <si>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</si>
  <si>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</si>
  <si>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</si>
  <si>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</si>
  <si>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</si>
  <si>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</si>
  <si>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</si>
  <si>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</si>
  <si>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</si>
  <si>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</si>
  <si>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</si>
  <si>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</si>
  <si>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</si>
  <si>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</si>
  <si>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</si>
  <si>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</si>
  <si>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</si>
  <si>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</si>
  <si>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</si>
  <si>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</si>
  <si>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</si>
  <si>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</si>
  <si>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</si>
  <si>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</si>
  <si>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 xml:space="preserve">Меропенем </t>
  </si>
  <si>
    <t>Имипенем+(Циластатин)</t>
  </si>
  <si>
    <t>Амикацин</t>
  </si>
  <si>
    <t xml:space="preserve">Доксициклин </t>
  </si>
  <si>
    <t>Левофлоксацин</t>
  </si>
  <si>
    <t>№ 223-24</t>
  </si>
  <si>
    <t>на поставку лекарственных препаратов противомикробных для системного использования</t>
  </si>
  <si>
    <t>Система электронного заказа "ФармКомандир"  18.11.2024</t>
  </si>
  <si>
    <t xml:space="preserve">Государственный реестр предельных отпускных цен https://grls.minzdrav.gov.ru/pricelims.aspx 18.11.2024 </t>
  </si>
  <si>
    <t>Начальная (максимальная) цена договора устанавливается в размере 1184578 руб. (один миллион сто восемьдесят четыре тысячи пятьсот семьдесят восемь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</si>
</sst>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zoomScale="85" zoomScaleNormal="85" zoomScalePageLayoutView="70" workbookViewId="0">
      <selection activeCell="R32" sqref="R32:R35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26" style="1" customWidth="1"/>
    <col min="9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44" t="s">
        <v>42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41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45" t="s">
        <v>30</v>
      </c>
      <c r="R11" s="45"/>
      <c r="S11" s="18"/>
      <c r="T11" s="16" t="s">
        <v>31</v>
      </c>
    </row>
    <row r="13" spans="1:20" x14ac:dyDescent="0.25">
      <c r="B13" s="33" t="s">
        <v>15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20" hidden="1" x14ac:dyDescent="0.25"/>
    <row r="16" spans="1:20" ht="60" x14ac:dyDescent="0.25">
      <c r="A16" s="37" t="s">
        <v>11</v>
      </c>
      <c r="B16" s="38"/>
      <c r="C16" s="39">
        <f>SUM(T19:T23)</f>
        <v>1184578</v>
      </c>
      <c r="D16" s="38"/>
      <c r="E16" s="7" t="s">
        <v>43</v>
      </c>
      <c r="F16" s="7" t="s">
        <v>43</v>
      </c>
      <c r="G16" s="7" t="s">
        <v>43</v>
      </c>
      <c r="H16" s="7" t="s">
        <v>44</v>
      </c>
      <c r="I16" s="23"/>
      <c r="J16" s="23"/>
      <c r="K16" s="23"/>
      <c r="L16" s="23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42" t="s">
        <v>0</v>
      </c>
      <c r="B17" s="42" t="s">
        <v>1</v>
      </c>
      <c r="C17" s="42" t="s">
        <v>2</v>
      </c>
      <c r="D17" s="42"/>
      <c r="E17" s="14" t="s">
        <v>23</v>
      </c>
      <c r="F17" s="14" t="s">
        <v>24</v>
      </c>
      <c r="G17" s="14" t="s">
        <v>25</v>
      </c>
      <c r="H17" s="24" t="s">
        <v>26</v>
      </c>
      <c r="I17" s="24" t="s">
        <v>27</v>
      </c>
      <c r="J17" s="24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40" t="s">
        <v>12</v>
      </c>
      <c r="P17" s="42" t="s">
        <v>8</v>
      </c>
      <c r="Q17" s="42" t="s">
        <v>9</v>
      </c>
      <c r="R17" s="42" t="s">
        <v>10</v>
      </c>
      <c r="S17" s="42" t="s">
        <v>6</v>
      </c>
      <c r="T17" s="36" t="s">
        <v>7</v>
      </c>
    </row>
    <row r="18" spans="1:22" x14ac:dyDescent="0.25">
      <c r="A18" s="43"/>
      <c r="B18" s="43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25" t="s">
        <v>5</v>
      </c>
      <c r="I18" s="25" t="s">
        <v>5</v>
      </c>
      <c r="J18" s="25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1"/>
      <c r="P18" s="42"/>
      <c r="Q18" s="42"/>
      <c r="R18" s="42"/>
      <c r="S18" s="42"/>
      <c r="T18" s="36"/>
    </row>
    <row r="19" spans="1:22" x14ac:dyDescent="0.25">
      <c r="A19" s="12">
        <v>1</v>
      </c>
      <c r="B19" s="15" t="s">
        <v>36</v>
      </c>
      <c r="C19" s="26" t="s">
        <v>35</v>
      </c>
      <c r="D19" s="26">
        <v>860</v>
      </c>
      <c r="E19" s="23">
        <v>634.69000000000005</v>
      </c>
      <c r="F19" s="23">
        <v>730</v>
      </c>
      <c r="G19" s="23"/>
      <c r="H19" s="23">
        <v>691.68</v>
      </c>
      <c r="I19" s="23"/>
      <c r="J19" s="23"/>
      <c r="K19" s="14"/>
      <c r="L19" s="14"/>
      <c r="M19" s="14"/>
      <c r="N19" s="11"/>
      <c r="O19" s="11">
        <f>ROUND(AVERAGE(E19:N19),2)</f>
        <v>685.46</v>
      </c>
      <c r="P19" s="8">
        <f xml:space="preserve"> COUNT(E19:L19)</f>
        <v>3</v>
      </c>
      <c r="Q19" s="8">
        <f>STDEV(E19:L19)</f>
        <v>47.958799331648514</v>
      </c>
      <c r="R19" s="8">
        <f>Q19/O19*100</f>
        <v>6.9965861365577142</v>
      </c>
      <c r="S19" s="8" t="str">
        <f>IF(R19&lt;33,"ОДНОРОДНЫЕ","НЕОДНОРОДНЫЕ")</f>
        <v>ОДНОРОДНЫЕ</v>
      </c>
      <c r="T19" s="11">
        <f>D19*O19</f>
        <v>589495.6</v>
      </c>
    </row>
    <row r="20" spans="1:22" s="19" customFormat="1" x14ac:dyDescent="0.25">
      <c r="A20" s="21">
        <v>2</v>
      </c>
      <c r="B20" s="15" t="s">
        <v>37</v>
      </c>
      <c r="C20" s="26" t="s">
        <v>35</v>
      </c>
      <c r="D20" s="26">
        <v>600</v>
      </c>
      <c r="E20" s="23">
        <v>421.08</v>
      </c>
      <c r="F20" s="23">
        <v>408.49200000000002</v>
      </c>
      <c r="G20" s="23"/>
      <c r="H20" s="23">
        <v>441.36900000000003</v>
      </c>
      <c r="I20" s="23"/>
      <c r="J20" s="23"/>
      <c r="K20" s="23"/>
      <c r="L20" s="23"/>
      <c r="M20" s="23"/>
      <c r="N20" s="20"/>
      <c r="O20" s="20">
        <f t="shared" ref="O20:O23" si="0">ROUND(AVERAGE(E20:N20),2)</f>
        <v>423.65</v>
      </c>
      <c r="P20" s="22">
        <f t="shared" ref="P20:P23" si="1" xml:space="preserve"> COUNT(E20:L20)</f>
        <v>3</v>
      </c>
      <c r="Q20" s="22">
        <f t="shared" ref="Q20:Q23" si="2">STDEV(E20:L20)</f>
        <v>16.588140311680519</v>
      </c>
      <c r="R20" s="22">
        <f t="shared" ref="R20:R23" si="3">Q20/O20*100</f>
        <v>3.915529402025379</v>
      </c>
      <c r="S20" s="22" t="str">
        <f t="shared" ref="S20:S23" si="4">IF(R20&lt;33,"ОДНОРОДНЫЕ","НЕОДНОРОДНЫЕ")</f>
        <v>ОДНОРОДНЫЕ</v>
      </c>
      <c r="T20" s="20">
        <f t="shared" ref="T20:T23" si="5">D20*O20</f>
        <v>254190</v>
      </c>
    </row>
    <row r="21" spans="1:22" s="27" customFormat="1" x14ac:dyDescent="0.25">
      <c r="A21" s="29">
        <v>3</v>
      </c>
      <c r="B21" s="15" t="s">
        <v>38</v>
      </c>
      <c r="C21" s="26" t="s">
        <v>35</v>
      </c>
      <c r="D21" s="26">
        <v>100</v>
      </c>
      <c r="E21" s="23">
        <v>93.45</v>
      </c>
      <c r="F21" s="23">
        <v>95.6</v>
      </c>
      <c r="G21" s="23"/>
      <c r="H21" s="23">
        <v>95.055000000000007</v>
      </c>
      <c r="I21" s="23"/>
      <c r="J21" s="23"/>
      <c r="K21" s="23"/>
      <c r="L21" s="23"/>
      <c r="M21" s="23"/>
      <c r="N21" s="28"/>
      <c r="O21" s="28">
        <f t="shared" ref="O21" si="6">ROUND(AVERAGE(E21:N21),2)</f>
        <v>94.7</v>
      </c>
      <c r="P21" s="26">
        <f t="shared" ref="P21" si="7" xml:space="preserve"> COUNT(E21:L21)</f>
        <v>3</v>
      </c>
      <c r="Q21" s="26">
        <f t="shared" ref="Q21" si="8">STDEV(E21:L21)</f>
        <v>1.1177022561189214</v>
      </c>
      <c r="R21" s="26">
        <f t="shared" ref="R21" si="9">Q21/O21*100</f>
        <v>1.1802558142755242</v>
      </c>
      <c r="S21" s="26" t="str">
        <f t="shared" ref="S21" si="10">IF(R21&lt;33,"ОДНОРОДНЫЕ","НЕОДНОРОДНЫЕ")</f>
        <v>ОДНОРОДНЫЕ</v>
      </c>
      <c r="T21" s="28">
        <f t="shared" ref="T21" si="11">D21*O21</f>
        <v>9470</v>
      </c>
    </row>
    <row r="22" spans="1:22" s="19" customFormat="1" x14ac:dyDescent="0.25">
      <c r="A22" s="29">
        <v>4</v>
      </c>
      <c r="B22" s="15" t="s">
        <v>39</v>
      </c>
      <c r="C22" s="26" t="s">
        <v>35</v>
      </c>
      <c r="D22" s="26">
        <v>400</v>
      </c>
      <c r="E22" s="23">
        <v>314.62</v>
      </c>
      <c r="F22" s="23">
        <v>333.42</v>
      </c>
      <c r="G22" s="23"/>
      <c r="H22" s="23">
        <v>333.43200000000002</v>
      </c>
      <c r="I22" s="23"/>
      <c r="J22" s="23"/>
      <c r="K22" s="23"/>
      <c r="L22" s="23"/>
      <c r="M22" s="23"/>
      <c r="N22" s="20"/>
      <c r="O22" s="20">
        <f t="shared" si="0"/>
        <v>327.16000000000003</v>
      </c>
      <c r="P22" s="22">
        <f t="shared" si="1"/>
        <v>3</v>
      </c>
      <c r="Q22" s="22">
        <f t="shared" si="2"/>
        <v>10.85765082019741</v>
      </c>
      <c r="R22" s="22">
        <f t="shared" si="3"/>
        <v>3.3187586563752931</v>
      </c>
      <c r="S22" s="22" t="str">
        <f t="shared" si="4"/>
        <v>ОДНОРОДНЫЕ</v>
      </c>
      <c r="T22" s="20">
        <f t="shared" si="5"/>
        <v>130864.00000000001</v>
      </c>
    </row>
    <row r="23" spans="1:22" s="19" customFormat="1" x14ac:dyDescent="0.25">
      <c r="A23" s="29">
        <v>5</v>
      </c>
      <c r="B23" s="46" t="s">
        <v>40</v>
      </c>
      <c r="C23" s="26" t="s">
        <v>35</v>
      </c>
      <c r="D23" s="26">
        <v>470</v>
      </c>
      <c r="E23" s="23">
        <v>414.48</v>
      </c>
      <c r="F23" s="23">
        <v>419.52</v>
      </c>
      <c r="G23" s="23">
        <v>446.16</v>
      </c>
      <c r="H23" s="23"/>
      <c r="I23" s="23"/>
      <c r="J23" s="23"/>
      <c r="K23" s="23"/>
      <c r="L23" s="23"/>
      <c r="M23" s="23"/>
      <c r="N23" s="20"/>
      <c r="O23" s="20">
        <f t="shared" si="0"/>
        <v>426.72</v>
      </c>
      <c r="P23" s="22">
        <f t="shared" si="1"/>
        <v>3</v>
      </c>
      <c r="Q23" s="22">
        <f t="shared" si="2"/>
        <v>17.023090201253133</v>
      </c>
      <c r="R23" s="22">
        <f t="shared" si="3"/>
        <v>3.9892881049055897</v>
      </c>
      <c r="S23" s="22" t="str">
        <f t="shared" si="4"/>
        <v>ОДНОРОДНЫЕ</v>
      </c>
      <c r="T23" s="20">
        <f t="shared" si="5"/>
        <v>200558.40000000002</v>
      </c>
    </row>
    <row r="24" spans="1:22" x14ac:dyDescent="0.25">
      <c r="E24" s="10"/>
      <c r="F24" s="10"/>
      <c r="G24" s="10"/>
      <c r="U24" s="6"/>
      <c r="V24" s="1"/>
    </row>
    <row r="25" spans="1:22" x14ac:dyDescent="0.25">
      <c r="A25" s="34" t="s">
        <v>18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V25" s="6"/>
    </row>
    <row r="26" spans="1:22" x14ac:dyDescent="0.25">
      <c r="A26" s="35" t="s">
        <v>17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2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6"/>
    </row>
    <row r="28" spans="1:22" s="18" customFormat="1" x14ac:dyDescent="0.25">
      <c r="A28" s="30" t="s">
        <v>45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2"/>
      <c r="V28" s="2"/>
    </row>
    <row r="29" spans="1:22" x14ac:dyDescent="0.25">
      <c r="R29" s="6"/>
      <c r="S29" s="6"/>
    </row>
    <row r="31" spans="1:22" x14ac:dyDescent="0.25">
      <c r="Q31" s="6"/>
    </row>
    <row r="34" spans="16:16" x14ac:dyDescent="0.25">
      <c r="P34" s="6"/>
    </row>
  </sheetData>
  <mergeCells count="18">
    <mergeCell ref="G3:T3"/>
    <mergeCell ref="B17:B18"/>
    <mergeCell ref="C17:D17"/>
    <mergeCell ref="Q11:R11"/>
    <mergeCell ref="A28:T28"/>
    <mergeCell ref="A27:T27"/>
    <mergeCell ref="B13:S13"/>
    <mergeCell ref="A25:T25"/>
    <mergeCell ref="A26:T26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:S20 S22:S23">
    <cfRule type="containsText" dxfId="17" priority="148" operator="containsText" text="НЕ">
      <formula>NOT(ISERROR(SEARCH("НЕ",S19)))</formula>
    </cfRule>
    <cfRule type="containsText" dxfId="16" priority="149" operator="containsText" text="ОДНОРОДНЫЕ">
      <formula>NOT(ISERROR(SEARCH("ОДНОРОДНЫЕ",S19)))</formula>
    </cfRule>
    <cfRule type="containsText" dxfId="15" priority="150" operator="containsText" text="НЕОДНОРОДНЫЕ">
      <formula>NOT(ISERROR(SEARCH("НЕОДНОРОДНЫЕ",S19)))</formula>
    </cfRule>
  </conditionalFormatting>
  <conditionalFormatting sqref="S19:S20 S22:S23">
    <cfRule type="containsText" dxfId="14" priority="145" operator="containsText" text="НЕОДНОРОДНЫЕ">
      <formula>NOT(ISERROR(SEARCH("НЕОДНОРОДНЫЕ",S19)))</formula>
    </cfRule>
    <cfRule type="containsText" dxfId="13" priority="146" operator="containsText" text="ОДНОРОДНЫЕ">
      <formula>NOT(ISERROR(SEARCH("ОДНОРОДНЫЕ",S19)))</formula>
    </cfRule>
    <cfRule type="containsText" dxfId="12" priority="147" operator="containsText" text="НЕОДНОРОДНЫЕ">
      <formula>NOT(ISERROR(SEARCH("НЕОДНОРОДНЫЕ",S19)))</formula>
    </cfRule>
  </conditionalFormatting>
  <conditionalFormatting sqref="S21">
    <cfRule type="containsText" dxfId="11" priority="4" operator="containsText" text="НЕ">
      <formula>NOT(ISERROR(SEARCH("НЕ",S21)))</formula>
    </cfRule>
    <cfRule type="containsText" dxfId="10" priority="5" operator="containsText" text="ОДНОРОДНЫЕ">
      <formula>NOT(ISERROR(SEARCH("ОДНОРОДНЫЕ",S21)))</formula>
    </cfRule>
    <cfRule type="containsText" dxfId="9" priority="6" operator="containsText" text="НЕОДНОРОДНЫЕ">
      <formula>NOT(ISERROR(SEARCH("НЕОДНОРОДНЫЕ",S21)))</formula>
    </cfRule>
  </conditionalFormatting>
  <conditionalFormatting sqref="S21">
    <cfRule type="containsText" dxfId="5" priority="1" operator="containsText" text="НЕОДНОРОДНЫЕ">
      <formula>NOT(ISERROR(SEARCH("НЕОДНОРОДНЫЕ",S21)))</formula>
    </cfRule>
    <cfRule type="containsText" dxfId="4" priority="2" operator="containsText" text="ОДНОРОДНЫЕ">
      <formula>NOT(ISERROR(SEARCH("ОДНОРОДНЫЕ",S21)))</formula>
    </cfRule>
    <cfRule type="containsText" dxfId="3" priority="3" operator="containsText" text="НЕОДНОРОДНЫЕ">
      <formula>NOT(ISERROR(SEARCH("НЕОДНОРОДНЫЕ",S21)))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2024-11-21T08:04:18Z</dcterms:modified>
</cp:coreProperties>
</file>