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6" i="1" l="1"/>
  <c r="H20" i="1" l="1"/>
  <c r="M20" i="1" s="1"/>
  <c r="I20" i="1"/>
  <c r="J20" i="1"/>
  <c r="H21" i="1"/>
  <c r="M21" i="1" s="1"/>
  <c r="I21" i="1"/>
  <c r="J21" i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H24" i="1"/>
  <c r="M24" i="1" s="1"/>
  <c r="I24" i="1"/>
  <c r="J24" i="1"/>
  <c r="K24" i="1" s="1"/>
  <c r="L24" i="1" s="1"/>
  <c r="H25" i="1"/>
  <c r="M25" i="1" s="1"/>
  <c r="I25" i="1"/>
  <c r="J25" i="1"/>
  <c r="F26" i="1"/>
  <c r="G26" i="1"/>
  <c r="K25" i="1" l="1"/>
  <c r="L25" i="1" s="1"/>
  <c r="K21" i="1"/>
  <c r="L21" i="1" s="1"/>
  <c r="K20" i="1"/>
  <c r="L20" i="1" s="1"/>
  <c r="M26" i="1" l="1"/>
</calcChain>
</file>

<file path=xl/sharedStrings.xml><?xml version="1.0" encoding="utf-8"?>
<sst xmlns="http://schemas.openxmlformats.org/spreadsheetml/2006/main" count="47" uniqueCount="39">
  <si>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</si>
  <si>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</si>
  <si>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</si>
  <si>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</si>
  <si>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</si>
  <si>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</si>
  <si>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</si>
  <si>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</si>
  <si>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</si>
  <si>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</si>
  <si>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</si>
  <si>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</si>
  <si>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</si>
  <si>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</si>
  <si>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</si>
  <si>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</si>
  <si>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</si>
  <si>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</si>
  <si>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</si>
  <si>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</si>
  <si>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</si>
  <si>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</si>
  <si>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</si>
  <si>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</si>
  <si>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</si>
  <si>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</si>
  <si>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</si>
  <si>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№ 042-24</t>
  </si>
  <si>
    <t>на поставку шовного материала</t>
  </si>
  <si>
    <t>Хирургический шовный материал, нить стерильная хирургическая, синтетическая, рассасывающаяся, плетеная 1,5 (4/0)</t>
  </si>
  <si>
    <t>Хирургический шовный материал, нить стерильная хирургическая, синтетическая, рассасывающаяся, плетеная 3 (2/0)</t>
  </si>
  <si>
    <t>Хирургический шовный материал, нить стерильная хирургическая, синтетическая, рассасывающаяся, плетеная 3,5 (0)</t>
  </si>
  <si>
    <t>Хирургический шовный материал, нить стерильная хирургическая, синтетическая, рассасывающаяся, плетеная 4 (1)</t>
  </si>
  <si>
    <t>Хирургический шовный материал, нить стерильная хирургическая, синтетическая, рассасывающаяся, плетеная 5 (2)</t>
  </si>
  <si>
    <t>упак</t>
  </si>
  <si>
    <t>Исходя из имеющегося у Заказчика объёма финансового обеспечения для осуществления закупки НМЦД устанавливается в размере 319945 руб. (триста девятнадцать тысяч девятьсот сорок пять рублей 00 копеек)</t>
  </si>
  <si>
    <t>вх. № 499 от 29.02.2024</t>
  </si>
  <si>
    <t>вх. № 498 от 29.02.2024</t>
  </si>
  <si>
    <t>вх. № 497 от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</si>
</sst>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topLeftCell="A13" zoomScale="85" zoomScaleNormal="85" zoomScalePageLayoutView="70" workbookViewId="0">
      <selection activeCell="E20" sqref="E20:E25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7.85546875" style="15" bestFit="1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9.140625" style="15"/>
    <col min="15" max="15" width="9.710937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20</v>
      </c>
    </row>
    <row r="2" spans="2:13" ht="14.45" customHeight="1" x14ac:dyDescent="0.25">
      <c r="M2" s="11" t="s">
        <v>21</v>
      </c>
    </row>
    <row r="3" spans="2:13" x14ac:dyDescent="0.25">
      <c r="E3" s="44" t="s">
        <v>28</v>
      </c>
      <c r="F3" s="44"/>
      <c r="G3" s="44"/>
      <c r="H3" s="44"/>
      <c r="I3" s="44"/>
      <c r="J3" s="44"/>
      <c r="K3" s="44"/>
      <c r="L3" s="44"/>
      <c r="M3" s="44"/>
    </row>
    <row r="4" spans="2:13" x14ac:dyDescent="0.25">
      <c r="G4" s="8"/>
      <c r="H4" s="8"/>
      <c r="I4" s="6"/>
      <c r="J4" s="6"/>
      <c r="K4" s="6"/>
      <c r="L4" s="6"/>
      <c r="M4" s="12" t="s">
        <v>23</v>
      </c>
    </row>
    <row r="5" spans="2:13" x14ac:dyDescent="0.25">
      <c r="G5" s="8"/>
      <c r="H5" s="8"/>
      <c r="I5" s="6"/>
      <c r="J5" s="6"/>
      <c r="K5" s="6"/>
      <c r="L5" s="6"/>
      <c r="M5" s="12" t="s">
        <v>22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27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J12" s="32" t="s">
        <v>16</v>
      </c>
      <c r="K12" s="32"/>
      <c r="M12" s="1" t="s">
        <v>14</v>
      </c>
    </row>
    <row r="14" spans="2:13" x14ac:dyDescent="0.25">
      <c r="B14" s="32" t="s">
        <v>15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2:13" hidden="1" x14ac:dyDescent="0.25"/>
    <row r="17" spans="1:15" ht="54.6" customHeight="1" x14ac:dyDescent="0.25">
      <c r="A17" s="36"/>
      <c r="B17" s="37"/>
      <c r="C17" s="38"/>
      <c r="D17" s="39"/>
      <c r="E17" s="28" t="s">
        <v>36</v>
      </c>
      <c r="F17" s="28" t="s">
        <v>37</v>
      </c>
      <c r="G17" s="28" t="s">
        <v>38</v>
      </c>
      <c r="H17" s="16"/>
      <c r="I17" s="13"/>
      <c r="J17" s="13"/>
      <c r="K17" s="13"/>
      <c r="L17" s="13"/>
      <c r="M17" s="16"/>
    </row>
    <row r="18" spans="1:15" ht="30" customHeight="1" x14ac:dyDescent="0.25">
      <c r="A18" s="42" t="s">
        <v>0</v>
      </c>
      <c r="B18" s="42" t="s">
        <v>1</v>
      </c>
      <c r="C18" s="42" t="s">
        <v>2</v>
      </c>
      <c r="D18" s="42"/>
      <c r="E18" s="16" t="s">
        <v>24</v>
      </c>
      <c r="F18" s="16" t="s">
        <v>25</v>
      </c>
      <c r="G18" s="16" t="s">
        <v>26</v>
      </c>
      <c r="H18" s="40" t="s">
        <v>11</v>
      </c>
      <c r="I18" s="42" t="s">
        <v>8</v>
      </c>
      <c r="J18" s="42" t="s">
        <v>9</v>
      </c>
      <c r="K18" s="42" t="s">
        <v>10</v>
      </c>
      <c r="L18" s="42" t="s">
        <v>6</v>
      </c>
      <c r="M18" s="35" t="s">
        <v>7</v>
      </c>
    </row>
    <row r="19" spans="1:15" x14ac:dyDescent="0.25">
      <c r="A19" s="43"/>
      <c r="B19" s="43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1"/>
      <c r="I19" s="42"/>
      <c r="J19" s="42"/>
      <c r="K19" s="42"/>
      <c r="L19" s="42"/>
      <c r="M19" s="35"/>
    </row>
    <row r="20" spans="1:15" s="22" customFormat="1" ht="45" x14ac:dyDescent="0.25">
      <c r="A20" s="4">
        <v>1</v>
      </c>
      <c r="B20" s="45" t="s">
        <v>29</v>
      </c>
      <c r="C20" s="27" t="s">
        <v>34</v>
      </c>
      <c r="D20" s="26">
        <v>20</v>
      </c>
      <c r="E20" s="25">
        <v>3300</v>
      </c>
      <c r="F20" s="20">
        <v>3333</v>
      </c>
      <c r="G20" s="23">
        <v>3400</v>
      </c>
      <c r="H20" s="23">
        <f t="shared" ref="H20:H25" si="0">AVERAGE(E20:G20)</f>
        <v>3344.3333333333335</v>
      </c>
      <c r="I20" s="24">
        <f t="shared" ref="I20:I25" si="1" xml:space="preserve"> COUNT(E20:G20)</f>
        <v>3</v>
      </c>
      <c r="J20" s="24">
        <f t="shared" ref="J20:J25" si="2">STDEV(E20:G20)</f>
        <v>50.95422782589619</v>
      </c>
      <c r="K20" s="24">
        <f t="shared" ref="K20:K25" si="3">J20/H20*100</f>
        <v>1.5235989582147769</v>
      </c>
      <c r="L20" s="24" t="str">
        <f t="shared" ref="L20:L25" si="4">IF(K20&lt;33,"ОДНОРОДНЫЕ","НЕОДНОРОДНЫЕ")</f>
        <v>ОДНОРОДНЫЕ</v>
      </c>
      <c r="M20" s="23">
        <f t="shared" ref="M20:M25" si="5">D20*H20</f>
        <v>66886.666666666672</v>
      </c>
    </row>
    <row r="21" spans="1:15" s="22" customFormat="1" ht="45" x14ac:dyDescent="0.25">
      <c r="A21" s="4">
        <v>2</v>
      </c>
      <c r="B21" s="45" t="s">
        <v>30</v>
      </c>
      <c r="C21" s="27" t="s">
        <v>34</v>
      </c>
      <c r="D21" s="26">
        <v>20</v>
      </c>
      <c r="E21" s="25">
        <v>3444</v>
      </c>
      <c r="F21" s="20">
        <v>3513</v>
      </c>
      <c r="G21" s="23">
        <v>3618</v>
      </c>
      <c r="H21" s="23">
        <f t="shared" si="0"/>
        <v>3525</v>
      </c>
      <c r="I21" s="24">
        <f t="shared" si="1"/>
        <v>3</v>
      </c>
      <c r="J21" s="24">
        <f t="shared" si="2"/>
        <v>87.618491199061395</v>
      </c>
      <c r="K21" s="24">
        <f t="shared" si="3"/>
        <v>2.4856309560017418</v>
      </c>
      <c r="L21" s="24" t="str">
        <f t="shared" si="4"/>
        <v>ОДНОРОДНЫЕ</v>
      </c>
      <c r="M21" s="23">
        <f t="shared" si="5"/>
        <v>70500</v>
      </c>
    </row>
    <row r="22" spans="1:15" s="22" customFormat="1" ht="45" x14ac:dyDescent="0.25">
      <c r="A22" s="4">
        <v>3</v>
      </c>
      <c r="B22" s="45" t="s">
        <v>31</v>
      </c>
      <c r="C22" s="27" t="s">
        <v>34</v>
      </c>
      <c r="D22" s="26">
        <v>6</v>
      </c>
      <c r="E22" s="25">
        <v>3960</v>
      </c>
      <c r="F22" s="20">
        <v>4079</v>
      </c>
      <c r="G22" s="23">
        <v>4120</v>
      </c>
      <c r="H22" s="23">
        <f t="shared" si="0"/>
        <v>4053</v>
      </c>
      <c r="I22" s="24">
        <f t="shared" si="1"/>
        <v>3</v>
      </c>
      <c r="J22" s="24">
        <f t="shared" si="2"/>
        <v>83.108362996752618</v>
      </c>
      <c r="K22" s="24">
        <f t="shared" si="3"/>
        <v>2.0505394275043822</v>
      </c>
      <c r="L22" s="24" t="str">
        <f t="shared" si="4"/>
        <v>ОДНОРОДНЫЕ</v>
      </c>
      <c r="M22" s="23">
        <f t="shared" si="5"/>
        <v>24318</v>
      </c>
    </row>
    <row r="23" spans="1:15" s="22" customFormat="1" ht="45" x14ac:dyDescent="0.25">
      <c r="A23" s="4">
        <v>4</v>
      </c>
      <c r="B23" s="45" t="s">
        <v>32</v>
      </c>
      <c r="C23" s="27" t="s">
        <v>34</v>
      </c>
      <c r="D23" s="26">
        <v>5</v>
      </c>
      <c r="E23" s="25">
        <v>4200</v>
      </c>
      <c r="F23" s="20">
        <v>4242</v>
      </c>
      <c r="G23" s="23">
        <v>4327</v>
      </c>
      <c r="H23" s="23">
        <f t="shared" si="0"/>
        <v>4256.333333333333</v>
      </c>
      <c r="I23" s="24">
        <f t="shared" si="1"/>
        <v>3</v>
      </c>
      <c r="J23" s="24">
        <f t="shared" si="2"/>
        <v>64.70188044665575</v>
      </c>
      <c r="K23" s="24">
        <f t="shared" si="3"/>
        <v>1.5201318923953893</v>
      </c>
      <c r="L23" s="24" t="str">
        <f t="shared" si="4"/>
        <v>ОДНОРОДНЫЕ</v>
      </c>
      <c r="M23" s="23">
        <f t="shared" si="5"/>
        <v>21281.666666666664</v>
      </c>
    </row>
    <row r="24" spans="1:15" s="22" customFormat="1" ht="45" x14ac:dyDescent="0.25">
      <c r="A24" s="4">
        <v>5</v>
      </c>
      <c r="B24" s="45" t="s">
        <v>32</v>
      </c>
      <c r="C24" s="27" t="s">
        <v>34</v>
      </c>
      <c r="D24" s="26">
        <v>5</v>
      </c>
      <c r="E24" s="25">
        <v>23806</v>
      </c>
      <c r="F24" s="20">
        <v>24282</v>
      </c>
      <c r="G24" s="23">
        <v>25011</v>
      </c>
      <c r="H24" s="23">
        <f t="shared" si="0"/>
        <v>24366.333333333332</v>
      </c>
      <c r="I24" s="24">
        <f t="shared" si="1"/>
        <v>3</v>
      </c>
      <c r="J24" s="24">
        <f t="shared" si="2"/>
        <v>606.91048214158684</v>
      </c>
      <c r="K24" s="24">
        <f t="shared" si="3"/>
        <v>2.4907747663097455</v>
      </c>
      <c r="L24" s="24" t="str">
        <f t="shared" si="4"/>
        <v>ОДНОРОДНЫЕ</v>
      </c>
      <c r="M24" s="23">
        <f t="shared" si="5"/>
        <v>121831.66666666666</v>
      </c>
    </row>
    <row r="25" spans="1:15" s="22" customFormat="1" ht="45" x14ac:dyDescent="0.25">
      <c r="A25" s="4">
        <v>6</v>
      </c>
      <c r="B25" s="45" t="s">
        <v>33</v>
      </c>
      <c r="C25" s="27" t="s">
        <v>34</v>
      </c>
      <c r="D25" s="26">
        <v>5</v>
      </c>
      <c r="E25" s="25">
        <v>4255</v>
      </c>
      <c r="F25" s="20">
        <v>4383</v>
      </c>
      <c r="G25" s="23">
        <v>4470</v>
      </c>
      <c r="H25" s="23">
        <f t="shared" si="0"/>
        <v>4369.333333333333</v>
      </c>
      <c r="I25" s="24">
        <f t="shared" si="1"/>
        <v>3</v>
      </c>
      <c r="J25" s="24">
        <f t="shared" si="2"/>
        <v>108.1495877631225</v>
      </c>
      <c r="K25" s="24">
        <f t="shared" si="3"/>
        <v>2.4751965463027732</v>
      </c>
      <c r="L25" s="24" t="str">
        <f t="shared" si="4"/>
        <v>ОДНОРОДНЫЕ</v>
      </c>
      <c r="M25" s="23">
        <f t="shared" si="5"/>
        <v>21846.666666666664</v>
      </c>
    </row>
    <row r="26" spans="1:15" ht="15.75" x14ac:dyDescent="0.25">
      <c r="A26" s="4"/>
      <c r="B26" s="7"/>
      <c r="C26" s="18"/>
      <c r="D26" s="19"/>
      <c r="E26" s="21">
        <f>SUMPRODUCT($D$20:$D$25,E20:E25)</f>
        <v>319945</v>
      </c>
      <c r="F26" s="23">
        <f>SUMPRODUCT($D$20:$D$25,F20:F25)</f>
        <v>325929</v>
      </c>
      <c r="G26" s="23">
        <f>SUMPRODUCT($D$20:$D$25,G20:G25)</f>
        <v>334120</v>
      </c>
      <c r="H26" s="16"/>
      <c r="I26" s="13"/>
      <c r="J26" s="13"/>
      <c r="K26" s="13"/>
      <c r="L26" s="13"/>
      <c r="M26" s="3">
        <f>SUM(M20:M25)</f>
        <v>326664.66666666669</v>
      </c>
    </row>
    <row r="28" spans="1:15" x14ac:dyDescent="0.25">
      <c r="A28" s="33" t="s">
        <v>19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1:15" x14ac:dyDescent="0.25">
      <c r="A29" s="34" t="s">
        <v>18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5" ht="1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</row>
    <row r="31" spans="1:15" s="6" customFormat="1" ht="33.75" customHeight="1" x14ac:dyDescent="0.25">
      <c r="A31" s="29" t="s">
        <v>35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5"/>
      <c r="O31" s="5"/>
    </row>
    <row r="33" spans="10:12" x14ac:dyDescent="0.25">
      <c r="J33" s="10"/>
    </row>
    <row r="37" spans="10:12" x14ac:dyDescent="0.25">
      <c r="L37" s="10"/>
    </row>
  </sheetData>
  <mergeCells count="18">
    <mergeCell ref="C18:D18"/>
    <mergeCell ref="E3:M3"/>
    <mergeCell ref="A31:M31"/>
    <mergeCell ref="A30:M30"/>
    <mergeCell ref="J12:K12"/>
    <mergeCell ref="B14:L14"/>
    <mergeCell ref="A28:M28"/>
    <mergeCell ref="A29:M29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</mergeCells>
  <conditionalFormatting sqref="L26">
    <cfRule type="containsText" dxfId="11" priority="58" operator="containsText" text="НЕ">
      <formula>NOT(ISERROR(SEARCH("НЕ",L26)))</formula>
    </cfRule>
    <cfRule type="containsText" dxfId="10" priority="59" operator="containsText" text="ОДНОРОДНЫЕ">
      <formula>NOT(ISERROR(SEARCH("ОДНОРОДНЫЕ",L26)))</formula>
    </cfRule>
    <cfRule type="containsText" dxfId="9" priority="60" operator="containsText" text="НЕОДНОРОДНЫЕ">
      <formula>NOT(ISERROR(SEARCH("НЕОДНОРОДНЫЕ",L26)))</formula>
    </cfRule>
  </conditionalFormatting>
  <conditionalFormatting sqref="L26">
    <cfRule type="containsText" dxfId="8" priority="55" operator="containsText" text="НЕОДНОРОДНЫЕ">
      <formula>NOT(ISERROR(SEARCH("НЕОДНОРОДНЫЕ",L26)))</formula>
    </cfRule>
    <cfRule type="containsText" dxfId="7" priority="56" operator="containsText" text="ОДНОРОДНЫЕ">
      <formula>NOT(ISERROR(SEARCH("ОДНОРОДНЫЕ",L26)))</formula>
    </cfRule>
    <cfRule type="containsText" dxfId="6" priority="57" operator="containsText" text="НЕОДНОРОДНЫЕ">
      <formula>NOT(ISERROR(SEARCH("НЕОДНОРОДНЫЕ",L26)))</formula>
    </cfRule>
  </conditionalFormatting>
  <conditionalFormatting sqref="L20:L25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5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2024-02-29T00:32:17Z</dcterms:modified>
</cp:coreProperties>
</file>