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O19" i="1"/>
  <c r="P19" i="1" s="1"/>
  <c r="L20" i="1"/>
  <c r="Q20" i="1" s="1"/>
  <c r="M20" i="1"/>
  <c r="N20" i="1"/>
  <c r="O20" i="1"/>
  <c r="P20" i="1"/>
  <c r="L21" i="1"/>
  <c r="O21" i="1" s="1"/>
  <c r="P21" i="1" s="1"/>
  <c r="M21" i="1"/>
  <c r="N21" i="1"/>
  <c r="L22" i="1"/>
  <c r="Q22" i="1" s="1"/>
  <c r="M22" i="1"/>
  <c r="N22" i="1"/>
  <c r="O22" i="1"/>
  <c r="P22" i="1"/>
  <c r="L23" i="1"/>
  <c r="O23" i="1" s="1"/>
  <c r="P23" i="1" s="1"/>
  <c r="M23" i="1"/>
  <c r="N23" i="1"/>
  <c r="L24" i="1"/>
  <c r="Q24" i="1" s="1"/>
  <c r="M24" i="1"/>
  <c r="N24" i="1"/>
  <c r="O24" i="1"/>
  <c r="P24" i="1"/>
  <c r="L25" i="1"/>
  <c r="Q25" i="1" s="1"/>
  <c r="M25" i="1"/>
  <c r="N25" i="1"/>
  <c r="O25" i="1" s="1"/>
  <c r="P25" i="1" s="1"/>
  <c r="Q21" i="1" l="1"/>
  <c r="Q23" i="1"/>
  <c r="L26" i="1"/>
  <c r="Q26" i="1" s="1"/>
  <c r="M26" i="1"/>
  <c r="N26" i="1"/>
  <c r="O26" i="1" s="1"/>
  <c r="P26" i="1" s="1"/>
  <c r="L27" i="1"/>
  <c r="Q27" i="1" s="1"/>
  <c r="M27" i="1"/>
  <c r="N27" i="1"/>
  <c r="L28" i="1"/>
  <c r="Q28" i="1" s="1"/>
  <c r="M28" i="1"/>
  <c r="N28" i="1"/>
  <c r="O28" i="1" s="1"/>
  <c r="P28" i="1" s="1"/>
  <c r="L29" i="1"/>
  <c r="Q29" i="1" s="1"/>
  <c r="M29" i="1"/>
  <c r="N29" i="1"/>
  <c r="L30" i="1"/>
  <c r="Q30" i="1" s="1"/>
  <c r="M30" i="1"/>
  <c r="N30" i="1"/>
  <c r="O29" i="1" l="1"/>
  <c r="P29" i="1" s="1"/>
  <c r="O27" i="1"/>
  <c r="P27" i="1" s="1"/>
  <c r="O30" i="1"/>
  <c r="P30" i="1" s="1"/>
  <c r="L31" i="1" l="1"/>
  <c r="Q31" i="1" s="1"/>
  <c r="C16" i="1" s="1"/>
  <c r="M31" i="1"/>
  <c r="N31" i="1"/>
  <c r="O31" i="1" l="1"/>
  <c r="P31" i="1" s="1"/>
</calcChain>
</file>

<file path=xl/sharedStrings.xml><?xml version="1.0" encoding="utf-8"?>
<sst xmlns="http://schemas.openxmlformats.org/spreadsheetml/2006/main" count="70" uniqueCount="49">
  <si>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</si>
  <si>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</si>
  <si>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</si>
  <si>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</si>
  <si>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</si>
  <si>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</si>
  <si>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</si>
  <si>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</si>
  <si>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</si>
  <si>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</si>
  <si>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</si>
  <si>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</si>
  <si>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</si>
  <si>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</si>
  <si>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</si>
  <si>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</si>
  <si>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</si>
  <si>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</si>
  <si>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</si>
  <si>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</si>
  <si>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</si>
  <si>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</si>
  <si>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</si>
  <si>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</si>
  <si>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</si>
  <si>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</si>
  <si>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</si>
  <si>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</si>
  <si>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</si>
  <si>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</si>
  <si>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</si>
  <si>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</si>
  <si>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</si>
  <si>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040-24</t>
  </si>
  <si>
    <t>на поставку лекарственных препаратов для лечения сахарного диабета</t>
  </si>
  <si>
    <t>Гозоглиптин</t>
  </si>
  <si>
    <t>Эмпаглифлозин</t>
  </si>
  <si>
    <t>Эвоглиптин</t>
  </si>
  <si>
    <t>Ситаглиптин</t>
  </si>
  <si>
    <t>Алоглиптин</t>
  </si>
  <si>
    <t>Ипраглифлозин</t>
  </si>
  <si>
    <t>Линаглиптин</t>
  </si>
  <si>
    <t>Дапаглифлозин</t>
  </si>
  <si>
    <t>Гликлазид</t>
  </si>
  <si>
    <t>Метформин</t>
  </si>
  <si>
    <t>Начальная (максимальная) цена договора устанавливается в размере 426661,50 руб. (четыреста двадцать шесть тысяч шестьсот шестьдесят один рубль пятьдесят копеек)</t>
  </si>
  <si>
    <t>КП вх. 159/вс от 16.02.2024г.</t>
  </si>
  <si>
    <t>КП вх. 160/вс от 16.02.2024г.</t>
  </si>
  <si>
    <t>КП вх. 161/вс от 16.02.2024г.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</si>
</sst>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zoomScale="85" zoomScaleNormal="85" zoomScalePageLayoutView="70" workbookViewId="0">
      <selection activeCell="L19" sqref="L19:L31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6" t="s">
        <v>34</v>
      </c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25">
      <c r="G4" s="19"/>
      <c r="H4" s="19"/>
      <c r="I4" s="19"/>
      <c r="J4" s="19"/>
      <c r="K4" s="19"/>
      <c r="L4" s="19"/>
      <c r="M4" s="21"/>
      <c r="N4" s="21"/>
      <c r="O4" s="21"/>
      <c r="P4" s="21"/>
      <c r="Q4" s="5" t="s">
        <v>22</v>
      </c>
    </row>
    <row r="5" spans="1:17" x14ac:dyDescent="0.25">
      <c r="G5" s="19"/>
      <c r="H5" s="19"/>
      <c r="I5" s="19"/>
      <c r="J5" s="19"/>
      <c r="K5" s="19"/>
      <c r="L5" s="19"/>
      <c r="M5" s="21"/>
      <c r="N5" s="21"/>
      <c r="O5" s="21"/>
      <c r="P5" s="21"/>
      <c r="Q5" s="5" t="s">
        <v>21</v>
      </c>
    </row>
    <row r="6" spans="1:17" ht="14.45" customHeight="1" x14ac:dyDescent="0.25">
      <c r="G6" s="19"/>
      <c r="H6" s="19"/>
      <c r="I6" s="19"/>
      <c r="J6" s="19"/>
      <c r="K6" s="19"/>
      <c r="L6" s="19"/>
      <c r="M6" s="21"/>
      <c r="N6" s="21"/>
      <c r="O6" s="21"/>
      <c r="P6" s="21"/>
      <c r="Q6" s="5" t="s">
        <v>33</v>
      </c>
    </row>
    <row r="7" spans="1:17" x14ac:dyDescent="0.25">
      <c r="G7" s="19"/>
      <c r="H7" s="19"/>
      <c r="I7" s="19"/>
      <c r="J7" s="19"/>
      <c r="K7" s="19"/>
      <c r="L7" s="19"/>
      <c r="M7" s="21"/>
      <c r="N7" s="21"/>
      <c r="O7" s="21"/>
      <c r="P7" s="21"/>
      <c r="Q7" s="3" t="s">
        <v>13</v>
      </c>
    </row>
    <row r="8" spans="1:17" x14ac:dyDescent="0.25">
      <c r="Q8" s="20" t="s">
        <v>16</v>
      </c>
    </row>
    <row r="9" spans="1:17" x14ac:dyDescent="0.25">
      <c r="Q9" s="20" t="s">
        <v>14</v>
      </c>
    </row>
    <row r="11" spans="1:17" ht="28.9" customHeight="1" x14ac:dyDescent="0.25">
      <c r="N11" s="37" t="s">
        <v>30</v>
      </c>
      <c r="O11" s="37"/>
      <c r="P11" s="21"/>
      <c r="Q11" s="19" t="s">
        <v>31</v>
      </c>
    </row>
    <row r="13" spans="1:17" x14ac:dyDescent="0.25">
      <c r="B13" s="41" t="s">
        <v>15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 hidden="1" x14ac:dyDescent="0.25"/>
    <row r="16" spans="1:17" ht="30" x14ac:dyDescent="0.25">
      <c r="A16" s="45" t="s">
        <v>11</v>
      </c>
      <c r="B16" s="46"/>
      <c r="C16" s="47">
        <f>SUM(Q19:Q31)</f>
        <v>426661.5</v>
      </c>
      <c r="D16" s="46"/>
      <c r="E16" s="7" t="s">
        <v>46</v>
      </c>
      <c r="F16" s="7" t="s">
        <v>47</v>
      </c>
      <c r="G16" s="7" t="s">
        <v>48</v>
      </c>
      <c r="H16" s="9"/>
      <c r="I16" s="9"/>
      <c r="J16" s="9"/>
      <c r="K16" s="7"/>
      <c r="L16" s="28"/>
      <c r="M16" s="13"/>
      <c r="N16" s="13"/>
      <c r="O16" s="13"/>
      <c r="P16" s="13"/>
      <c r="Q16" s="11"/>
    </row>
    <row r="17" spans="1:19" ht="30" customHeight="1" x14ac:dyDescent="0.25">
      <c r="A17" s="34" t="s">
        <v>0</v>
      </c>
      <c r="B17" s="34" t="s">
        <v>1</v>
      </c>
      <c r="C17" s="34" t="s">
        <v>2</v>
      </c>
      <c r="D17" s="34"/>
      <c r="E17" s="9" t="s">
        <v>23</v>
      </c>
      <c r="F17" s="9" t="s">
        <v>24</v>
      </c>
      <c r="G17" s="9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48" t="s">
        <v>12</v>
      </c>
      <c r="M17" s="34" t="s">
        <v>8</v>
      </c>
      <c r="N17" s="34" t="s">
        <v>9</v>
      </c>
      <c r="O17" s="34" t="s">
        <v>10</v>
      </c>
      <c r="P17" s="34" t="s">
        <v>6</v>
      </c>
      <c r="Q17" s="44" t="s">
        <v>7</v>
      </c>
    </row>
    <row r="18" spans="1:19" x14ac:dyDescent="0.25">
      <c r="A18" s="35"/>
      <c r="B18" s="35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49"/>
      <c r="M18" s="34"/>
      <c r="N18" s="34"/>
      <c r="O18" s="34"/>
      <c r="P18" s="34"/>
      <c r="Q18" s="44"/>
    </row>
    <row r="19" spans="1:19" s="31" customFormat="1" x14ac:dyDescent="0.25">
      <c r="A19" s="22">
        <v>1</v>
      </c>
      <c r="B19" s="8" t="s">
        <v>35</v>
      </c>
      <c r="C19" s="30" t="s">
        <v>32</v>
      </c>
      <c r="D19" s="30">
        <v>15</v>
      </c>
      <c r="E19" s="9">
        <v>1160</v>
      </c>
      <c r="F19" s="9">
        <v>1165</v>
      </c>
      <c r="G19" s="9">
        <v>1149</v>
      </c>
      <c r="H19" s="33"/>
      <c r="I19" s="33"/>
      <c r="J19" s="33"/>
      <c r="K19" s="33"/>
      <c r="L19" s="32">
        <f t="shared" ref="L19" si="0">AVERAGE(E19:K19)</f>
        <v>1158</v>
      </c>
      <c r="M19" s="30">
        <f t="shared" ref="M19" si="1" xml:space="preserve"> COUNT(E19:K19)</f>
        <v>3</v>
      </c>
      <c r="N19" s="30">
        <f t="shared" ref="N19" si="2">STDEV(E19:K19)</f>
        <v>8.1853527718724504</v>
      </c>
      <c r="O19" s="30">
        <f t="shared" ref="O19" si="3">N19/L19*100</f>
        <v>0.70685257097344123</v>
      </c>
      <c r="P19" s="30" t="str">
        <f t="shared" ref="P19" si="4">IF(O19&lt;33,"ОДНОРОДНЫЕ","НЕОДНОРОДНЫЕ")</f>
        <v>ОДНОРОДНЫЕ</v>
      </c>
      <c r="Q19" s="32">
        <f t="shared" ref="Q19" si="5">D19*L19</f>
        <v>17370</v>
      </c>
    </row>
    <row r="20" spans="1:19" s="31" customFormat="1" x14ac:dyDescent="0.25">
      <c r="A20" s="22">
        <v>2</v>
      </c>
      <c r="B20" s="8" t="s">
        <v>36</v>
      </c>
      <c r="C20" s="30" t="s">
        <v>32</v>
      </c>
      <c r="D20" s="30">
        <v>30</v>
      </c>
      <c r="E20" s="9">
        <v>3040.1</v>
      </c>
      <c r="F20" s="9">
        <v>3042.46</v>
      </c>
      <c r="G20" s="9">
        <v>3038</v>
      </c>
      <c r="H20" s="33"/>
      <c r="I20" s="33"/>
      <c r="J20" s="33"/>
      <c r="K20" s="33"/>
      <c r="L20" s="32">
        <f t="shared" ref="L20:L25" si="6">AVERAGE(E20:K20)</f>
        <v>3040.1866666666665</v>
      </c>
      <c r="M20" s="30">
        <f t="shared" ref="M20:M25" si="7" xml:space="preserve"> COUNT(E20:K20)</f>
        <v>3</v>
      </c>
      <c r="N20" s="30">
        <f t="shared" ref="N20:N25" si="8">STDEV(E20:K20)</f>
        <v>2.2312627217191219</v>
      </c>
      <c r="O20" s="30">
        <f t="shared" ref="O20:O25" si="9">N20/L20*100</f>
        <v>7.339229351221159E-2</v>
      </c>
      <c r="P20" s="30" t="str">
        <f t="shared" ref="P20:P25" si="10">IF(O20&lt;33,"ОДНОРОДНЫЕ","НЕОДНОРОДНЫЕ")</f>
        <v>ОДНОРОДНЫЕ</v>
      </c>
      <c r="Q20" s="32">
        <f t="shared" ref="Q20:Q25" si="11">D20*L20</f>
        <v>91205.599999999991</v>
      </c>
    </row>
    <row r="21" spans="1:19" s="31" customFormat="1" x14ac:dyDescent="0.25">
      <c r="A21" s="22">
        <v>3</v>
      </c>
      <c r="B21" s="8" t="s">
        <v>37</v>
      </c>
      <c r="C21" s="30" t="s">
        <v>32</v>
      </c>
      <c r="D21" s="30">
        <v>15</v>
      </c>
      <c r="E21" s="9">
        <v>1129</v>
      </c>
      <c r="F21" s="9">
        <v>1131</v>
      </c>
      <c r="G21" s="9">
        <v>1119</v>
      </c>
      <c r="H21" s="33"/>
      <c r="I21" s="33"/>
      <c r="J21" s="33"/>
      <c r="K21" s="33"/>
      <c r="L21" s="32">
        <f t="shared" si="6"/>
        <v>1126.3333333333333</v>
      </c>
      <c r="M21" s="30">
        <f t="shared" si="7"/>
        <v>3</v>
      </c>
      <c r="N21" s="30">
        <f t="shared" si="8"/>
        <v>6.429100507328636</v>
      </c>
      <c r="O21" s="30">
        <f t="shared" si="9"/>
        <v>0.57079909801674777</v>
      </c>
      <c r="P21" s="30" t="str">
        <f t="shared" si="10"/>
        <v>ОДНОРОДНЫЕ</v>
      </c>
      <c r="Q21" s="32">
        <f t="shared" si="11"/>
        <v>16895</v>
      </c>
    </row>
    <row r="22" spans="1:19" s="31" customFormat="1" x14ac:dyDescent="0.25">
      <c r="A22" s="22">
        <v>4</v>
      </c>
      <c r="B22" s="8" t="s">
        <v>38</v>
      </c>
      <c r="C22" s="30" t="s">
        <v>32</v>
      </c>
      <c r="D22" s="30">
        <v>25</v>
      </c>
      <c r="E22" s="9">
        <v>432</v>
      </c>
      <c r="F22" s="9">
        <v>434.8</v>
      </c>
      <c r="G22" s="9">
        <v>430</v>
      </c>
      <c r="H22" s="33"/>
      <c r="I22" s="33"/>
      <c r="J22" s="33"/>
      <c r="K22" s="33"/>
      <c r="L22" s="32">
        <f t="shared" si="6"/>
        <v>432.26666666666665</v>
      </c>
      <c r="M22" s="30">
        <f t="shared" si="7"/>
        <v>3</v>
      </c>
      <c r="N22" s="30">
        <f t="shared" si="8"/>
        <v>2.4110855093366892</v>
      </c>
      <c r="O22" s="30">
        <f t="shared" si="9"/>
        <v>0.55777733868060364</v>
      </c>
      <c r="P22" s="30" t="str">
        <f t="shared" si="10"/>
        <v>ОДНОРОДНЫЕ</v>
      </c>
      <c r="Q22" s="32">
        <f t="shared" si="11"/>
        <v>10806.666666666666</v>
      </c>
    </row>
    <row r="23" spans="1:19" s="31" customFormat="1" x14ac:dyDescent="0.25">
      <c r="A23" s="22">
        <v>5</v>
      </c>
      <c r="B23" s="29" t="s">
        <v>39</v>
      </c>
      <c r="C23" s="30" t="s">
        <v>32</v>
      </c>
      <c r="D23" s="30">
        <v>5</v>
      </c>
      <c r="E23" s="9">
        <v>1360</v>
      </c>
      <c r="F23" s="9">
        <v>1365</v>
      </c>
      <c r="G23" s="9">
        <v>1356</v>
      </c>
      <c r="H23" s="33"/>
      <c r="I23" s="33"/>
      <c r="J23" s="33"/>
      <c r="K23" s="33"/>
      <c r="L23" s="32">
        <f t="shared" si="6"/>
        <v>1360.3333333333333</v>
      </c>
      <c r="M23" s="30">
        <f t="shared" si="7"/>
        <v>3</v>
      </c>
      <c r="N23" s="30">
        <f t="shared" si="8"/>
        <v>4.5092497528228943</v>
      </c>
      <c r="O23" s="30">
        <f t="shared" si="9"/>
        <v>0.33148123642412852</v>
      </c>
      <c r="P23" s="30" t="str">
        <f t="shared" si="10"/>
        <v>ОДНОРОДНЫЕ</v>
      </c>
      <c r="Q23" s="32">
        <f t="shared" si="11"/>
        <v>6801.6666666666661</v>
      </c>
    </row>
    <row r="24" spans="1:19" s="31" customFormat="1" x14ac:dyDescent="0.25">
      <c r="A24" s="22">
        <v>6</v>
      </c>
      <c r="B24" s="29" t="s">
        <v>40</v>
      </c>
      <c r="C24" s="30" t="s">
        <v>32</v>
      </c>
      <c r="D24" s="30">
        <v>20</v>
      </c>
      <c r="E24" s="9">
        <v>2620</v>
      </c>
      <c r="F24" s="9">
        <v>2625</v>
      </c>
      <c r="G24" s="9">
        <v>2610</v>
      </c>
      <c r="H24" s="33"/>
      <c r="I24" s="33"/>
      <c r="J24" s="33"/>
      <c r="K24" s="33"/>
      <c r="L24" s="32">
        <f t="shared" si="6"/>
        <v>2618.3333333333335</v>
      </c>
      <c r="M24" s="30">
        <f t="shared" si="7"/>
        <v>3</v>
      </c>
      <c r="N24" s="30">
        <f t="shared" si="8"/>
        <v>7.6376261582597333</v>
      </c>
      <c r="O24" s="30">
        <f t="shared" si="9"/>
        <v>0.29169800731736728</v>
      </c>
      <c r="P24" s="30" t="str">
        <f t="shared" si="10"/>
        <v>ОДНОРОДНЫЕ</v>
      </c>
      <c r="Q24" s="32">
        <f t="shared" si="11"/>
        <v>52366.666666666672</v>
      </c>
    </row>
    <row r="25" spans="1:19" s="31" customFormat="1" x14ac:dyDescent="0.25">
      <c r="A25" s="22">
        <v>7</v>
      </c>
      <c r="B25" s="8" t="s">
        <v>41</v>
      </c>
      <c r="C25" s="30" t="s">
        <v>32</v>
      </c>
      <c r="D25" s="30">
        <v>30</v>
      </c>
      <c r="E25" s="9">
        <v>1860</v>
      </c>
      <c r="F25" s="9">
        <v>1865</v>
      </c>
      <c r="G25" s="9">
        <v>1855</v>
      </c>
      <c r="H25" s="33"/>
      <c r="I25" s="33"/>
      <c r="J25" s="33"/>
      <c r="K25" s="33"/>
      <c r="L25" s="32">
        <f t="shared" si="6"/>
        <v>1860</v>
      </c>
      <c r="M25" s="30">
        <f t="shared" si="7"/>
        <v>3</v>
      </c>
      <c r="N25" s="30">
        <f t="shared" si="8"/>
        <v>5</v>
      </c>
      <c r="O25" s="30">
        <f t="shared" si="9"/>
        <v>0.26881720430107531</v>
      </c>
      <c r="P25" s="30" t="str">
        <f t="shared" si="10"/>
        <v>ОДНОРОДНЫЕ</v>
      </c>
      <c r="Q25" s="32">
        <f t="shared" si="11"/>
        <v>55800</v>
      </c>
    </row>
    <row r="26" spans="1:19" s="24" customFormat="1" x14ac:dyDescent="0.25">
      <c r="A26" s="22">
        <v>8</v>
      </c>
      <c r="B26" s="8" t="s">
        <v>42</v>
      </c>
      <c r="C26" s="30" t="s">
        <v>32</v>
      </c>
      <c r="D26" s="30">
        <v>45</v>
      </c>
      <c r="E26" s="9">
        <v>2660</v>
      </c>
      <c r="F26" s="9">
        <v>2694</v>
      </c>
      <c r="G26" s="9">
        <v>2640</v>
      </c>
      <c r="H26" s="9"/>
      <c r="I26" s="26"/>
      <c r="J26" s="26"/>
      <c r="K26" s="26"/>
      <c r="L26" s="25">
        <f t="shared" ref="L26" si="12">AVERAGE(E26:K26)</f>
        <v>2664.6666666666665</v>
      </c>
      <c r="M26" s="23">
        <f t="shared" ref="M26" si="13" xml:space="preserve"> COUNT(E26:K26)</f>
        <v>3</v>
      </c>
      <c r="N26" s="23">
        <f t="shared" ref="N26" si="14">STDEV(E26:K26)</f>
        <v>27.300793639257691</v>
      </c>
      <c r="O26" s="23">
        <f t="shared" ref="O26" si="15">N26/L26*100</f>
        <v>1.0245481726016148</v>
      </c>
      <c r="P26" s="23" t="str">
        <f t="shared" ref="P26" si="16">IF(O26&lt;33,"ОДНОРОДНЫЕ","НЕОДНОРОДНЫЕ")</f>
        <v>ОДНОРОДНЫЕ</v>
      </c>
      <c r="Q26" s="25">
        <f t="shared" ref="Q26" si="17">D26*L26</f>
        <v>119910</v>
      </c>
    </row>
    <row r="27" spans="1:19" s="24" customFormat="1" x14ac:dyDescent="0.25">
      <c r="A27" s="22">
        <v>9</v>
      </c>
      <c r="B27" s="8" t="s">
        <v>43</v>
      </c>
      <c r="C27" s="30" t="s">
        <v>32</v>
      </c>
      <c r="D27" s="30">
        <v>140</v>
      </c>
      <c r="E27" s="9">
        <v>212.1</v>
      </c>
      <c r="F27" s="9">
        <v>213</v>
      </c>
      <c r="G27" s="9">
        <v>210</v>
      </c>
      <c r="H27" s="9"/>
      <c r="I27" s="26"/>
      <c r="J27" s="26"/>
      <c r="K27" s="26"/>
      <c r="L27" s="25">
        <f t="shared" ref="L27:L30" si="18">AVERAGE(E27:K27)</f>
        <v>211.70000000000002</v>
      </c>
      <c r="M27" s="23">
        <f t="shared" ref="M27:M30" si="19" xml:space="preserve"> COUNT(E27:K27)</f>
        <v>3</v>
      </c>
      <c r="N27" s="23">
        <f t="shared" ref="N27:N30" si="20">STDEV(E27:K27)</f>
        <v>1.5394804318340645</v>
      </c>
      <c r="O27" s="23">
        <f t="shared" ref="O27:O30" si="21">N27/L27*100</f>
        <v>0.72719907030423447</v>
      </c>
      <c r="P27" s="23" t="str">
        <f t="shared" ref="P27:P30" si="22">IF(O27&lt;33,"ОДНОРОДНЫЕ","НЕОДНОРОДНЫЕ")</f>
        <v>ОДНОРОДНЫЕ</v>
      </c>
      <c r="Q27" s="25">
        <f t="shared" ref="Q27:Q30" si="23">D27*L27</f>
        <v>29638.000000000004</v>
      </c>
    </row>
    <row r="28" spans="1:19" s="24" customFormat="1" x14ac:dyDescent="0.25">
      <c r="A28" s="22">
        <v>10</v>
      </c>
      <c r="B28" s="8" t="s">
        <v>44</v>
      </c>
      <c r="C28" s="30" t="s">
        <v>32</v>
      </c>
      <c r="D28" s="30">
        <v>15</v>
      </c>
      <c r="E28" s="9">
        <v>444</v>
      </c>
      <c r="F28" s="9">
        <v>445.98</v>
      </c>
      <c r="G28" s="9">
        <v>440</v>
      </c>
      <c r="H28" s="9"/>
      <c r="I28" s="26"/>
      <c r="J28" s="26"/>
      <c r="K28" s="26"/>
      <c r="L28" s="25">
        <f t="shared" si="18"/>
        <v>443.32666666666665</v>
      </c>
      <c r="M28" s="23">
        <f t="shared" si="19"/>
        <v>3</v>
      </c>
      <c r="N28" s="23">
        <f t="shared" si="20"/>
        <v>3.0463311266724404</v>
      </c>
      <c r="O28" s="23">
        <f t="shared" si="21"/>
        <v>0.68715269252299438</v>
      </c>
      <c r="P28" s="23" t="str">
        <f t="shared" si="22"/>
        <v>ОДНОРОДНЫЕ</v>
      </c>
      <c r="Q28" s="25">
        <f t="shared" si="23"/>
        <v>6649.9</v>
      </c>
    </row>
    <row r="29" spans="1:19" s="24" customFormat="1" x14ac:dyDescent="0.25">
      <c r="A29" s="22">
        <v>11</v>
      </c>
      <c r="B29" s="8" t="s">
        <v>44</v>
      </c>
      <c r="C29" s="30" t="s">
        <v>32</v>
      </c>
      <c r="D29" s="30">
        <v>50</v>
      </c>
      <c r="E29" s="9">
        <v>83</v>
      </c>
      <c r="F29" s="9">
        <v>84</v>
      </c>
      <c r="G29" s="9">
        <v>83</v>
      </c>
      <c r="H29" s="9"/>
      <c r="I29" s="26"/>
      <c r="J29" s="26"/>
      <c r="K29" s="26"/>
      <c r="L29" s="25">
        <f t="shared" si="18"/>
        <v>83.333333333333329</v>
      </c>
      <c r="M29" s="23">
        <f t="shared" si="19"/>
        <v>3</v>
      </c>
      <c r="N29" s="23">
        <f t="shared" si="20"/>
        <v>0.57735026918962573</v>
      </c>
      <c r="O29" s="23">
        <f t="shared" si="21"/>
        <v>0.69282032302755092</v>
      </c>
      <c r="P29" s="23" t="str">
        <f t="shared" si="22"/>
        <v>ОДНОРОДНЫЕ</v>
      </c>
      <c r="Q29" s="25">
        <f t="shared" si="23"/>
        <v>4166.6666666666661</v>
      </c>
    </row>
    <row r="30" spans="1:19" s="24" customFormat="1" x14ac:dyDescent="0.25">
      <c r="A30" s="22">
        <v>12</v>
      </c>
      <c r="B30" s="8" t="s">
        <v>44</v>
      </c>
      <c r="C30" s="30" t="s">
        <v>32</v>
      </c>
      <c r="D30" s="30">
        <v>35</v>
      </c>
      <c r="E30" s="9">
        <v>146</v>
      </c>
      <c r="F30" s="9">
        <v>149</v>
      </c>
      <c r="G30" s="9">
        <v>145</v>
      </c>
      <c r="H30" s="9"/>
      <c r="I30" s="26"/>
      <c r="J30" s="26"/>
      <c r="K30" s="26"/>
      <c r="L30" s="25">
        <f t="shared" si="18"/>
        <v>146.66666666666666</v>
      </c>
      <c r="M30" s="23">
        <f t="shared" si="19"/>
        <v>3</v>
      </c>
      <c r="N30" s="23">
        <f t="shared" si="20"/>
        <v>2.0816659994661331</v>
      </c>
      <c r="O30" s="23">
        <f t="shared" si="21"/>
        <v>1.4193177269087272</v>
      </c>
      <c r="P30" s="23" t="str">
        <f t="shared" si="22"/>
        <v>ОДНОРОДНЫЕ</v>
      </c>
      <c r="Q30" s="25">
        <f t="shared" si="23"/>
        <v>5133.333333333333</v>
      </c>
    </row>
    <row r="31" spans="1:19" s="16" customFormat="1" x14ac:dyDescent="0.25">
      <c r="A31" s="22">
        <v>13</v>
      </c>
      <c r="B31" s="8" t="s">
        <v>44</v>
      </c>
      <c r="C31" s="30" t="s">
        <v>32</v>
      </c>
      <c r="D31" s="30">
        <v>60</v>
      </c>
      <c r="E31" s="9">
        <v>165</v>
      </c>
      <c r="F31" s="9">
        <v>166.9</v>
      </c>
      <c r="G31" s="9">
        <v>164</v>
      </c>
      <c r="H31" s="9"/>
      <c r="I31" s="9"/>
      <c r="J31" s="9"/>
      <c r="K31" s="18"/>
      <c r="L31" s="17">
        <f t="shared" ref="L31" si="24">AVERAGE(E31:K31)</f>
        <v>165.29999999999998</v>
      </c>
      <c r="M31" s="15">
        <f t="shared" ref="M31" si="25" xml:space="preserve"> COUNT(E31:K31)</f>
        <v>3</v>
      </c>
      <c r="N31" s="15">
        <f t="shared" ref="N31" si="26">STDEV(E31:K31)</f>
        <v>1.4730919862656267</v>
      </c>
      <c r="O31" s="15">
        <f t="shared" ref="O31" si="27">N31/L31*100</f>
        <v>0.89116272611350689</v>
      </c>
      <c r="P31" s="15" t="str">
        <f t="shared" ref="P31" si="28">IF(O31&lt;33,"ОДНОРОДНЫЕ","НЕОДНОРОДНЫЕ")</f>
        <v>ОДНОРОДНЫЕ</v>
      </c>
      <c r="Q31" s="17">
        <f t="shared" ref="Q31" si="29">D31*L31</f>
        <v>9917.9999999999982</v>
      </c>
    </row>
    <row r="32" spans="1:19" x14ac:dyDescent="0.25">
      <c r="B32" s="24"/>
      <c r="E32" s="10"/>
      <c r="F32" s="27"/>
      <c r="G32" s="27"/>
      <c r="R32" s="6"/>
      <c r="S32" s="1"/>
    </row>
    <row r="33" spans="1:19" x14ac:dyDescent="0.25">
      <c r="A33" s="42" t="s">
        <v>18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x14ac:dyDescent="0.25">
      <c r="A34" s="43" t="s">
        <v>17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9" ht="1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9" s="21" customFormat="1" x14ac:dyDescent="0.25">
      <c r="A36" s="38" t="s">
        <v>45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2"/>
      <c r="S36" s="2"/>
    </row>
    <row r="37" spans="1:19" x14ac:dyDescent="0.25">
      <c r="P37" s="6"/>
    </row>
    <row r="42" spans="1:19" x14ac:dyDescent="0.25">
      <c r="P42" s="6"/>
    </row>
  </sheetData>
  <mergeCells count="18">
    <mergeCell ref="A36:Q36"/>
    <mergeCell ref="A35:Q35"/>
    <mergeCell ref="B13:P13"/>
    <mergeCell ref="A33:Q33"/>
    <mergeCell ref="A34:Q34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19:P31">
    <cfRule type="containsText" dxfId="17" priority="4" operator="containsText" text="НЕ">
      <formula>NOT(ISERROR(SEARCH("НЕ",P19)))</formula>
    </cfRule>
    <cfRule type="containsText" dxfId="16" priority="5" operator="containsText" text="ОДНОРОДНЫЕ">
      <formula>NOT(ISERROR(SEARCH("ОДНОРОДНЫЕ",P19)))</formula>
    </cfRule>
    <cfRule type="containsText" dxfId="15" priority="6" operator="containsText" text="НЕОДНОРОДНЫЕ">
      <formula>NOT(ISERROR(SEARCH("НЕОДНОРОДНЫЕ",P19)))</formula>
    </cfRule>
  </conditionalFormatting>
  <conditionalFormatting sqref="P19:P31">
    <cfRule type="containsText" dxfId="14" priority="1" operator="containsText" text="НЕОДНОРОДНЫЕ">
      <formula>NOT(ISERROR(SEARCH("НЕОДНОРОДНЫЕ",P19)))</formula>
    </cfRule>
    <cfRule type="containsText" dxfId="13" priority="2" operator="containsText" text="ОДНОРОДНЫЕ">
      <formula>NOT(ISERROR(SEARCH("ОДНОРОДНЫЕ",P19)))</formula>
    </cfRule>
    <cfRule type="containsText" dxfId="12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2024-02-28T06:42:24Z</dcterms:modified>
</cp:coreProperties>
</file>