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6" i="1" l="1"/>
  <c r="M26" i="1" s="1"/>
  <c r="I26" i="1"/>
  <c r="J26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K25" i="1" l="1"/>
  <c r="L25" i="1" s="1"/>
  <c r="K23" i="1"/>
  <c r="L23" i="1" s="1"/>
  <c r="K24" i="1"/>
  <c r="L24" i="1" s="1"/>
  <c r="K26" i="1"/>
  <c r="L26" i="1" s="1"/>
  <c r="H22" i="1"/>
  <c r="M22" i="1" s="1"/>
  <c r="I22" i="1"/>
  <c r="J22" i="1"/>
  <c r="K22" i="1" l="1"/>
  <c r="L22" i="1" s="1"/>
  <c r="H20" i="1"/>
  <c r="M20" i="1" s="1"/>
  <c r="I20" i="1"/>
  <c r="J20" i="1"/>
  <c r="H21" i="1"/>
  <c r="M21" i="1" s="1"/>
  <c r="I21" i="1"/>
  <c r="J21" i="1"/>
  <c r="G27" i="1"/>
  <c r="F27" i="1"/>
  <c r="E27" i="1"/>
  <c r="C17" i="1" s="1"/>
  <c r="M27" i="1" l="1"/>
  <c r="K20" i="1"/>
  <c r="L20" i="1" s="1"/>
  <c r="K21" i="1"/>
  <c r="L21" i="1" s="1"/>
</calcChain>
</file>

<file path=xl/sharedStrings.xml><?xml version="1.0" encoding="utf-8"?>
<sst xmlns="http://schemas.openxmlformats.org/spreadsheetml/2006/main" count="50" uniqueCount="44">
  <si>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</si>
  <si>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</si>
  <si>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</si>
  <si>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</si>
  <si>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</si>
  <si>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</si>
  <si>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</si>
  <si>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</si>
  <si>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</si>
  <si>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</si>
  <si>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</si>
  <si>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</si>
  <si>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</si>
  <si>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</si>
  <si>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</si>
  <si>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</si>
  <si>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</si>
  <si>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</si>
  <si>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</si>
  <si>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</si>
  <si>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</si>
  <si>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</si>
  <si>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</si>
  <si>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</si>
  <si>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</si>
  <si>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</si>
  <si>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</si>
  <si>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</si>
  <si>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штука</t>
  </si>
  <si>
    <t>набор</t>
  </si>
  <si>
    <t>№ 038-24</t>
  </si>
  <si>
    <t>на поставку карт для определения групп крови по гелевой технологии на ID анализаторах, стандартные эритроциты</t>
  </si>
  <si>
    <t>вх. № 476 от 26.02.2024</t>
  </si>
  <si>
    <t>вх. № 478 от 26.02.2024</t>
  </si>
  <si>
    <t>упак.</t>
  </si>
  <si>
    <t>вх. № 474 от 26.02.2024</t>
  </si>
  <si>
    <t>Карты ID Диаклон определение групп крови для реципиентов перекрестным методом  AB0/D</t>
  </si>
  <si>
    <t>Карты ДиаКлон Rh Подгруппы + K</t>
  </si>
  <si>
    <t>Реагент ID ДиаКлон Анти-D(RH1).</t>
  </si>
  <si>
    <t xml:space="preserve">ДиаСел  I-II-III (3*10мл) для скрининга АТ </t>
  </si>
  <si>
    <t xml:space="preserve">БР ДиаСел AB0 A1,B  2*10 мл для определения групп крови </t>
  </si>
  <si>
    <t>Стандартные эритроциты A-B-0 5% 3*10мл</t>
  </si>
  <si>
    <t xml:space="preserve">Карты ID Лисс/Кумбс </t>
  </si>
  <si>
    <t>Исходя из имеющегося у Заказчика объёма финансового обеспечения для осуществления закупки НМЦД устанавливается в размере 1 367 223 руб. (один миллион триста шестьдесят семь тысяч двести двадцать три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</si>
</sst>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J44" sqref="J44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52" t="s">
        <v>31</v>
      </c>
      <c r="F3" s="52"/>
      <c r="G3" s="52"/>
      <c r="H3" s="52"/>
      <c r="I3" s="52"/>
      <c r="J3" s="52"/>
      <c r="K3" s="52"/>
      <c r="L3" s="52"/>
      <c r="M3" s="52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30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11</v>
      </c>
      <c r="B17" s="45"/>
      <c r="C17" s="46">
        <f>E27</f>
        <v>1408538.12</v>
      </c>
      <c r="D17" s="47"/>
      <c r="E17" s="35" t="s">
        <v>32</v>
      </c>
      <c r="F17" s="35" t="s">
        <v>35</v>
      </c>
      <c r="G17" s="35" t="s">
        <v>33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50" t="s">
        <v>0</v>
      </c>
      <c r="B18" s="50" t="s">
        <v>1</v>
      </c>
      <c r="C18" s="50" t="s">
        <v>2</v>
      </c>
      <c r="D18" s="50"/>
      <c r="E18" s="24" t="s">
        <v>25</v>
      </c>
      <c r="F18" s="24" t="s">
        <v>26</v>
      </c>
      <c r="G18" s="24" t="s">
        <v>27</v>
      </c>
      <c r="H18" s="48" t="s">
        <v>12</v>
      </c>
      <c r="I18" s="50" t="s">
        <v>8</v>
      </c>
      <c r="J18" s="50" t="s">
        <v>9</v>
      </c>
      <c r="K18" s="50" t="s">
        <v>10</v>
      </c>
      <c r="L18" s="50" t="s">
        <v>6</v>
      </c>
      <c r="M18" s="43" t="s">
        <v>7</v>
      </c>
    </row>
    <row r="19" spans="1:15" x14ac:dyDescent="0.25">
      <c r="A19" s="51"/>
      <c r="B19" s="51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9"/>
      <c r="I19" s="50"/>
      <c r="J19" s="50"/>
      <c r="K19" s="50"/>
      <c r="L19" s="50"/>
      <c r="M19" s="43"/>
    </row>
    <row r="20" spans="1:15" s="20" customFormat="1" ht="45" x14ac:dyDescent="0.25">
      <c r="A20" s="4">
        <v>1</v>
      </c>
      <c r="B20" s="55" t="s">
        <v>36</v>
      </c>
      <c r="C20" s="54" t="s">
        <v>34</v>
      </c>
      <c r="D20" s="53">
        <v>12</v>
      </c>
      <c r="E20" s="18">
        <v>18982.18</v>
      </c>
      <c r="F20" s="19">
        <v>18653.87</v>
      </c>
      <c r="G20" s="21">
        <v>18425.400000000001</v>
      </c>
      <c r="H20" s="21">
        <f t="shared" ref="H20:H21" si="0">AVERAGE(E20:G20)</f>
        <v>18687.150000000001</v>
      </c>
      <c r="I20" s="23">
        <f t="shared" ref="I20:I21" si="1" xml:space="preserve"> COUNT(E20:G20)</f>
        <v>3</v>
      </c>
      <c r="J20" s="23">
        <f t="shared" ref="J20:J21" si="2">STDEV(E20:G20)</f>
        <v>279.87793928782548</v>
      </c>
      <c r="K20" s="23">
        <f t="shared" ref="K20:K21" si="3">J20/H20*100</f>
        <v>1.4977026421248048</v>
      </c>
      <c r="L20" s="23" t="str">
        <f t="shared" ref="L20:L21" si="4">IF(K20&lt;33,"ОДНОРОДНЫЕ","НЕОДНОРОДНЫЕ")</f>
        <v>ОДНОРОДНЫЕ</v>
      </c>
      <c r="M20" s="21">
        <f t="shared" ref="M20:M22" si="5">D20*H20</f>
        <v>224245.80000000002</v>
      </c>
    </row>
    <row r="21" spans="1:15" s="20" customFormat="1" x14ac:dyDescent="0.25">
      <c r="A21" s="4">
        <v>2</v>
      </c>
      <c r="B21" s="55" t="s">
        <v>42</v>
      </c>
      <c r="C21" s="36" t="s">
        <v>34</v>
      </c>
      <c r="D21" s="53">
        <v>12</v>
      </c>
      <c r="E21" s="18">
        <v>19963.259999999998</v>
      </c>
      <c r="F21" s="19">
        <v>19617.98</v>
      </c>
      <c r="G21" s="21">
        <v>19377.7</v>
      </c>
      <c r="H21" s="21">
        <f t="shared" si="0"/>
        <v>19652.98</v>
      </c>
      <c r="I21" s="23">
        <f t="shared" si="1"/>
        <v>3</v>
      </c>
      <c r="J21" s="23">
        <f t="shared" si="2"/>
        <v>294.3448290695784</v>
      </c>
      <c r="K21" s="23">
        <f t="shared" si="3"/>
        <v>1.4977109276536098</v>
      </c>
      <c r="L21" s="23" t="str">
        <f t="shared" si="4"/>
        <v>ОДНОРОДНЫЕ</v>
      </c>
      <c r="M21" s="21">
        <f t="shared" si="5"/>
        <v>235835.76</v>
      </c>
    </row>
    <row r="22" spans="1:15" s="30" customFormat="1" x14ac:dyDescent="0.25">
      <c r="A22" s="4">
        <v>3</v>
      </c>
      <c r="B22" s="55" t="s">
        <v>37</v>
      </c>
      <c r="C22" s="36" t="s">
        <v>34</v>
      </c>
      <c r="D22" s="53">
        <v>16</v>
      </c>
      <c r="E22" s="18">
        <v>30669.119999999999</v>
      </c>
      <c r="F22" s="19">
        <v>30138.68</v>
      </c>
      <c r="G22" s="31">
        <v>29769.54</v>
      </c>
      <c r="H22" s="31">
        <f t="shared" ref="H22" si="6">AVERAGE(E22:G22)</f>
        <v>30192.446666666667</v>
      </c>
      <c r="I22" s="29">
        <f t="shared" ref="I22" si="7" xml:space="preserve"> COUNT(E22:G22)</f>
        <v>3</v>
      </c>
      <c r="J22" s="29">
        <f t="shared" ref="J22" si="8">STDEV(E22:G22)</f>
        <v>452.19374711879027</v>
      </c>
      <c r="K22" s="29">
        <f t="shared" ref="K22" si="9">J22/H22*100</f>
        <v>1.4977048800024055</v>
      </c>
      <c r="L22" s="29" t="str">
        <f t="shared" ref="L22" si="10">IF(K22&lt;33,"ОДНОРОДНЫЕ","НЕОДНОРОДНЫЕ")</f>
        <v>ОДНОРОДНЫЕ</v>
      </c>
      <c r="M22" s="31">
        <f t="shared" si="5"/>
        <v>483079.14666666667</v>
      </c>
    </row>
    <row r="23" spans="1:15" s="33" customFormat="1" x14ac:dyDescent="0.25">
      <c r="A23" s="4">
        <v>4</v>
      </c>
      <c r="B23" s="55" t="s">
        <v>38</v>
      </c>
      <c r="C23" s="36" t="s">
        <v>28</v>
      </c>
      <c r="D23" s="53">
        <v>4</v>
      </c>
      <c r="E23" s="18">
        <v>5098.1899999999996</v>
      </c>
      <c r="F23" s="19">
        <v>5010.01</v>
      </c>
      <c r="G23" s="34">
        <v>4948.6499999999996</v>
      </c>
      <c r="H23" s="34">
        <f t="shared" ref="H23:H26" si="11">AVERAGE(E23:G23)</f>
        <v>5018.95</v>
      </c>
      <c r="I23" s="32">
        <f t="shared" ref="I23:I26" si="12" xml:space="preserve"> COUNT(E23:G23)</f>
        <v>3</v>
      </c>
      <c r="J23" s="32">
        <f t="shared" ref="J23:J26" si="13">STDEV(E23:G23)</f>
        <v>75.169778501735607</v>
      </c>
      <c r="K23" s="32">
        <f t="shared" ref="K23:K26" si="14">J23/H23*100</f>
        <v>1.4977192142128455</v>
      </c>
      <c r="L23" s="32" t="str">
        <f t="shared" ref="L23:L26" si="15">IF(K23&lt;33,"ОДНОРОДНЫЕ","НЕОДНОРОДНЫЕ")</f>
        <v>ОДНОРОДНЫЕ</v>
      </c>
      <c r="M23" s="34">
        <f t="shared" ref="M23:M26" si="16">D23*H23</f>
        <v>20075.8</v>
      </c>
    </row>
    <row r="24" spans="1:15" s="33" customFormat="1" x14ac:dyDescent="0.25">
      <c r="A24" s="4">
        <v>5</v>
      </c>
      <c r="B24" s="55" t="s">
        <v>39</v>
      </c>
      <c r="C24" s="36" t="s">
        <v>34</v>
      </c>
      <c r="D24" s="17">
        <v>24</v>
      </c>
      <c r="E24" s="18">
        <v>6701.13</v>
      </c>
      <c r="F24" s="19">
        <v>6585.23</v>
      </c>
      <c r="G24" s="34">
        <v>6504.57</v>
      </c>
      <c r="H24" s="34">
        <f t="shared" si="11"/>
        <v>6596.9766666666665</v>
      </c>
      <c r="I24" s="32">
        <f t="shared" si="12"/>
        <v>3</v>
      </c>
      <c r="J24" s="32">
        <f t="shared" si="13"/>
        <v>98.805093660870412</v>
      </c>
      <c r="K24" s="32">
        <f t="shared" si="14"/>
        <v>1.4977329563724961</v>
      </c>
      <c r="L24" s="32" t="str">
        <f t="shared" si="15"/>
        <v>ОДНОРОДНЫЕ</v>
      </c>
      <c r="M24" s="34">
        <f t="shared" si="16"/>
        <v>158327.44</v>
      </c>
    </row>
    <row r="25" spans="1:15" s="33" customFormat="1" ht="30" x14ac:dyDescent="0.25">
      <c r="A25" s="4">
        <v>6</v>
      </c>
      <c r="B25" s="55" t="s">
        <v>40</v>
      </c>
      <c r="C25" s="36" t="s">
        <v>34</v>
      </c>
      <c r="D25" s="17">
        <v>24</v>
      </c>
      <c r="E25" s="18">
        <v>4626.0600000000004</v>
      </c>
      <c r="F25" s="19">
        <v>4546.05</v>
      </c>
      <c r="G25" s="34">
        <v>4490.37</v>
      </c>
      <c r="H25" s="34">
        <f t="shared" si="11"/>
        <v>4554.16</v>
      </c>
      <c r="I25" s="32">
        <f t="shared" si="12"/>
        <v>3</v>
      </c>
      <c r="J25" s="32">
        <f t="shared" si="13"/>
        <v>68.207573626394563</v>
      </c>
      <c r="K25" s="32">
        <f t="shared" si="14"/>
        <v>1.4976982281341578</v>
      </c>
      <c r="L25" s="32" t="str">
        <f t="shared" si="15"/>
        <v>ОДНОРОДНЫЕ</v>
      </c>
      <c r="M25" s="34">
        <f t="shared" si="16"/>
        <v>109299.84</v>
      </c>
    </row>
    <row r="26" spans="1:15" s="30" customFormat="1" x14ac:dyDescent="0.25">
      <c r="A26" s="4">
        <v>7</v>
      </c>
      <c r="B26" s="55" t="s">
        <v>41</v>
      </c>
      <c r="C26" s="36" t="s">
        <v>29</v>
      </c>
      <c r="D26" s="17">
        <v>24</v>
      </c>
      <c r="E26" s="18">
        <v>6593.4</v>
      </c>
      <c r="F26" s="19">
        <v>6479.36</v>
      </c>
      <c r="G26" s="31">
        <v>6400</v>
      </c>
      <c r="H26" s="34">
        <f t="shared" si="11"/>
        <v>6490.9199999999992</v>
      </c>
      <c r="I26" s="32">
        <f t="shared" si="12"/>
        <v>3</v>
      </c>
      <c r="J26" s="32">
        <f t="shared" si="13"/>
        <v>97.216846276764031</v>
      </c>
      <c r="K26" s="32">
        <f t="shared" si="14"/>
        <v>1.497736010870016</v>
      </c>
      <c r="L26" s="32" t="str">
        <f t="shared" si="15"/>
        <v>ОДНОРОДНЫЕ</v>
      </c>
      <c r="M26" s="34">
        <f t="shared" si="16"/>
        <v>155782.07999999999</v>
      </c>
    </row>
    <row r="27" spans="1:15" x14ac:dyDescent="0.25">
      <c r="A27" s="4"/>
      <c r="B27" s="25"/>
      <c r="C27" s="26"/>
      <c r="D27" s="28"/>
      <c r="E27" s="27">
        <f>SUMPRODUCT($D$20:$D$26,E20:E26)</f>
        <v>1408538.12</v>
      </c>
      <c r="F27" s="27">
        <f>SUMPRODUCT($D$20:$D$26,F20:F26)</f>
        <v>1384176.48</v>
      </c>
      <c r="G27" s="22">
        <f>SUMPRODUCT($D$20:$D$26,G20:G26)</f>
        <v>1367223</v>
      </c>
      <c r="H27" s="15"/>
      <c r="I27" s="12"/>
      <c r="J27" s="12"/>
      <c r="K27" s="12"/>
      <c r="L27" s="12"/>
      <c r="M27" s="3">
        <f>SUM(M20:M26)</f>
        <v>1386645.8666666669</v>
      </c>
    </row>
    <row r="29" spans="1:15" x14ac:dyDescent="0.25">
      <c r="A29" s="41" t="s">
        <v>20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5" x14ac:dyDescent="0.25">
      <c r="A30" s="42" t="s">
        <v>19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5" ht="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5" s="6" customFormat="1" ht="29.25" customHeight="1" x14ac:dyDescent="0.25">
      <c r="A32" s="37" t="s">
        <v>43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5"/>
      <c r="O32" s="5"/>
    </row>
    <row r="34" spans="10:12" x14ac:dyDescent="0.25">
      <c r="J34" s="9"/>
    </row>
    <row r="38" spans="10:12" x14ac:dyDescent="0.25">
      <c r="L38" s="9"/>
    </row>
  </sheetData>
  <mergeCells count="18">
    <mergeCell ref="C18:D18"/>
    <mergeCell ref="E3:M3"/>
    <mergeCell ref="A32:M32"/>
    <mergeCell ref="A31:M31"/>
    <mergeCell ref="J12:K12"/>
    <mergeCell ref="B14:L14"/>
    <mergeCell ref="A29:M29"/>
    <mergeCell ref="A30:M30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7">
    <cfRule type="containsText" dxfId="11" priority="58" operator="containsText" text="НЕ">
      <formula>NOT(ISERROR(SEARCH("НЕ",L27)))</formula>
    </cfRule>
    <cfRule type="containsText" dxfId="10" priority="59" operator="containsText" text="ОДНОРОДНЫЕ">
      <formula>NOT(ISERROR(SEARCH("ОДНОРОДНЫЕ",L27)))</formula>
    </cfRule>
    <cfRule type="containsText" dxfId="9" priority="60" operator="containsText" text="НЕОДНОРОДНЫЕ">
      <formula>NOT(ISERROR(SEARCH("НЕОДНОРОДНЫЕ",L27)))</formula>
    </cfRule>
  </conditionalFormatting>
  <conditionalFormatting sqref="L27">
    <cfRule type="containsText" dxfId="8" priority="55" operator="containsText" text="НЕОДНОРОДНЫЕ">
      <formula>NOT(ISERROR(SEARCH("НЕОДНОРОДНЫЕ",L27)))</formula>
    </cfRule>
    <cfRule type="containsText" dxfId="7" priority="56" operator="containsText" text="ОДНОРОДНЫЕ">
      <formula>NOT(ISERROR(SEARCH("ОДНОРОДНЫЕ",L27)))</formula>
    </cfRule>
    <cfRule type="containsText" dxfId="6" priority="57" operator="containsText" text="НЕОДНОРОДНЫЕ">
      <formula>NOT(ISERROR(SEARCH("НЕОДНОРОДНЫЕ",L27)))</formula>
    </cfRule>
  </conditionalFormatting>
  <conditionalFormatting sqref="L20:L26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6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2024-02-26T06:13:07Z</dcterms:modified>
</cp:coreProperties>
</file>