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3" i="1" l="1"/>
  <c r="G23" i="1"/>
  <c r="E23" i="1"/>
  <c r="J20" i="1"/>
  <c r="I20" i="1"/>
  <c r="H20" i="1"/>
  <c r="M20" i="1" s="1"/>
  <c r="J21" i="1"/>
  <c r="I21" i="1"/>
  <c r="H21" i="1"/>
  <c r="M21" i="1" s="1"/>
  <c r="K21" i="1" l="1"/>
  <c r="L21" i="1" s="1"/>
  <c r="K20" i="1"/>
  <c r="L20" i="1" s="1"/>
  <c r="H22" i="1"/>
  <c r="M22" i="1" s="1"/>
  <c r="I22" i="1"/>
  <c r="J22" i="1"/>
  <c r="K22" i="1" l="1"/>
  <c r="L22" i="1" l="1"/>
  <c r="M23" i="1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<sst xmlns="http://schemas.openxmlformats.org/spreadsheetml/2006/main" count="41" uniqueCount="37">
  <si>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</si>
  <si>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</si>
  <si>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</si>
  <si>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</si>
  <si>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</si>
  <si>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</si>
  <si>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</si>
  <si>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</si>
  <si>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</si>
  <si>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</si>
  <si>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</si>
  <si>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</si>
  <si>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</si>
  <si>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</si>
  <si>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</si>
  <si>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</si>
  <si>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</si>
  <si>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</si>
  <si>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</si>
  <si>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</si>
  <si>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</si>
  <si>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</si>
  <si>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</si>
  <si>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</si>
  <si>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</si>
  <si>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</si>
  <si>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</si>
  <si>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</si>
  <si>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036-24</t>
  </si>
  <si>
    <t>на поставку хозяйственных товаров</t>
  </si>
  <si>
    <t xml:space="preserve">Держателья МОПа (флаундер) универсальный </t>
  </si>
  <si>
    <t xml:space="preserve">Рукоятка для держателья МОПа (флаундера) </t>
  </si>
  <si>
    <t xml:space="preserve">Насадка для швабры МОП </t>
  </si>
  <si>
    <t>вх. № 446 от 20.02.2024</t>
  </si>
  <si>
    <t>вх. № 445 от 20.02.2024</t>
  </si>
  <si>
    <t>вх. № 447 от 20.02.2024</t>
  </si>
  <si>
    <t>Начальная (максимальная) цена договора устанавливается в размере 257500 руб. (двести пятьдесят семь тысяч пятьсот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</si>
</sst>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85" zoomScaleNormal="85" zoomScalePageLayoutView="70" workbookViewId="0">
      <selection activeCell="C30" sqref="C30"/>
    </sheetView>
  </sheetViews>
  <sheetFormatPr defaultRowHeight="15" x14ac:dyDescent="0.25"/>
  <cols>
    <col min="1" max="1" width="6.140625" style="17" bestFit="1" customWidth="1"/>
    <col min="2" max="2" width="44.140625" style="17" bestFit="1" customWidth="1"/>
    <col min="3" max="3" width="7.85546875" style="17" bestFit="1" customWidth="1"/>
    <col min="4" max="4" width="7.7109375" style="17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7" customWidth="1"/>
    <col min="10" max="10" width="12.5703125" style="17" customWidth="1"/>
    <col min="11" max="11" width="10.28515625" style="17" customWidth="1"/>
    <col min="12" max="12" width="22.42578125" style="17" bestFit="1" customWidth="1"/>
    <col min="13" max="13" width="17.5703125" style="1" customWidth="1"/>
    <col min="14" max="14" width="9.140625" style="17"/>
    <col min="15" max="15" width="9.7109375" style="17" bestFit="1" customWidth="1"/>
    <col min="16" max="16" width="10.7109375" style="17" bestFit="1" customWidth="1"/>
    <col min="17" max="17" width="11.7109375" style="17" bestFit="1" customWidth="1"/>
    <col min="18" max="18" width="10.7109375" style="17" bestFit="1" customWidth="1"/>
    <col min="19" max="16384" width="9.140625" style="17"/>
  </cols>
  <sheetData>
    <row r="1" spans="2:13" x14ac:dyDescent="0.25">
      <c r="M1" s="11" t="s">
        <v>20</v>
      </c>
    </row>
    <row r="2" spans="2:13" ht="14.45" customHeight="1" x14ac:dyDescent="0.25">
      <c r="E2" s="8"/>
      <c r="F2" s="8"/>
      <c r="G2" s="8"/>
      <c r="H2" s="8"/>
      <c r="I2" s="6"/>
      <c r="J2" s="6"/>
      <c r="K2" s="6"/>
      <c r="L2" s="6"/>
      <c r="M2" s="12" t="s">
        <v>21</v>
      </c>
    </row>
    <row r="3" spans="2:13" x14ac:dyDescent="0.25">
      <c r="E3" s="28" t="s">
        <v>29</v>
      </c>
      <c r="F3" s="28"/>
      <c r="G3" s="28"/>
      <c r="H3" s="28"/>
      <c r="I3" s="28"/>
      <c r="J3" s="28"/>
      <c r="K3" s="28"/>
      <c r="L3" s="28"/>
      <c r="M3" s="28"/>
    </row>
    <row r="4" spans="2:13" x14ac:dyDescent="0.25">
      <c r="E4" s="8"/>
      <c r="F4" s="8"/>
      <c r="G4" s="8"/>
      <c r="H4" s="8"/>
      <c r="I4" s="6"/>
      <c r="J4" s="6"/>
      <c r="K4" s="6"/>
      <c r="L4" s="6"/>
      <c r="M4" s="12" t="s">
        <v>23</v>
      </c>
    </row>
    <row r="5" spans="2:13" x14ac:dyDescent="0.25">
      <c r="E5" s="8"/>
      <c r="F5" s="8"/>
      <c r="G5" s="8"/>
      <c r="H5" s="8"/>
      <c r="I5" s="6"/>
      <c r="J5" s="6"/>
      <c r="K5" s="6"/>
      <c r="L5" s="6"/>
      <c r="M5" s="12" t="s">
        <v>22</v>
      </c>
    </row>
    <row r="6" spans="2:13" ht="14.45" customHeight="1" x14ac:dyDescent="0.25">
      <c r="E6" s="8"/>
      <c r="F6" s="8"/>
      <c r="G6" s="8"/>
      <c r="H6" s="8"/>
      <c r="I6" s="6"/>
      <c r="J6" s="6"/>
      <c r="K6" s="6"/>
      <c r="L6" s="6"/>
      <c r="M6" s="12" t="s">
        <v>28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2" t="s">
        <v>16</v>
      </c>
      <c r="K12" s="32"/>
      <c r="M12" s="1" t="s">
        <v>14</v>
      </c>
    </row>
    <row r="14" spans="2:13" x14ac:dyDescent="0.25">
      <c r="B14" s="32" t="s">
        <v>15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2:13" hidden="1" x14ac:dyDescent="0.25"/>
    <row r="17" spans="1:15" ht="54.6" customHeight="1" x14ac:dyDescent="0.25">
      <c r="A17" s="36"/>
      <c r="B17" s="37"/>
      <c r="C17" s="38"/>
      <c r="D17" s="39"/>
      <c r="E17" s="21" t="s">
        <v>33</v>
      </c>
      <c r="F17" s="21" t="s">
        <v>34</v>
      </c>
      <c r="G17" s="21" t="s">
        <v>35</v>
      </c>
      <c r="H17" s="15"/>
      <c r="I17" s="16"/>
      <c r="J17" s="16"/>
      <c r="K17" s="16"/>
      <c r="L17" s="16"/>
      <c r="M17" s="18"/>
    </row>
    <row r="18" spans="1:15" ht="30" customHeight="1" x14ac:dyDescent="0.25">
      <c r="A18" s="26" t="s">
        <v>0</v>
      </c>
      <c r="B18" s="26" t="s">
        <v>1</v>
      </c>
      <c r="C18" s="26" t="s">
        <v>2</v>
      </c>
      <c r="D18" s="26"/>
      <c r="E18" s="18" t="s">
        <v>24</v>
      </c>
      <c r="F18" s="18" t="s">
        <v>25</v>
      </c>
      <c r="G18" s="18" t="s">
        <v>26</v>
      </c>
      <c r="H18" s="40" t="s">
        <v>11</v>
      </c>
      <c r="I18" s="26" t="s">
        <v>8</v>
      </c>
      <c r="J18" s="26" t="s">
        <v>9</v>
      </c>
      <c r="K18" s="26" t="s">
        <v>10</v>
      </c>
      <c r="L18" s="26" t="s">
        <v>6</v>
      </c>
      <c r="M18" s="35" t="s">
        <v>7</v>
      </c>
    </row>
    <row r="19" spans="1:15" x14ac:dyDescent="0.25">
      <c r="A19" s="27"/>
      <c r="B19" s="27"/>
      <c r="C19" s="20" t="s">
        <v>3</v>
      </c>
      <c r="D19" s="20" t="s">
        <v>4</v>
      </c>
      <c r="E19" s="19" t="s">
        <v>5</v>
      </c>
      <c r="F19" s="18" t="s">
        <v>5</v>
      </c>
      <c r="G19" s="18" t="s">
        <v>5</v>
      </c>
      <c r="H19" s="41"/>
      <c r="I19" s="26"/>
      <c r="J19" s="26"/>
      <c r="K19" s="26"/>
      <c r="L19" s="26"/>
      <c r="M19" s="35"/>
    </row>
    <row r="20" spans="1:15" ht="30" x14ac:dyDescent="0.25">
      <c r="A20" s="4">
        <v>1</v>
      </c>
      <c r="B20" s="23" t="s">
        <v>30</v>
      </c>
      <c r="C20" s="22" t="s">
        <v>27</v>
      </c>
      <c r="D20" s="16">
        <v>100</v>
      </c>
      <c r="E20" s="14">
        <v>1183</v>
      </c>
      <c r="F20" s="13">
        <v>1000</v>
      </c>
      <c r="G20" s="18">
        <v>1200</v>
      </c>
      <c r="H20" s="18">
        <f>ROUNDUP(AVERAGE(E20:G20),2)</f>
        <v>1127.67</v>
      </c>
      <c r="I20" s="16">
        <f xml:space="preserve"> COUNT(E20:G20)</f>
        <v>3</v>
      </c>
      <c r="J20" s="16">
        <f>STDEV(E20:G20)</f>
        <v>110.88883322198558</v>
      </c>
      <c r="K20" s="16">
        <f t="shared" ref="K20" si="0">J20/H20*100</f>
        <v>9.833447127438486</v>
      </c>
      <c r="L20" s="16" t="str">
        <f t="shared" ref="L20" si="1">IF(K20&lt;33,"ОДНОРОДНЫЕ","НЕОДНОРОДНЫЕ")</f>
        <v>ОДНОРОДНЫЕ</v>
      </c>
      <c r="M20" s="18">
        <f>D20*H20</f>
        <v>112767</v>
      </c>
    </row>
    <row r="21" spans="1:15" x14ac:dyDescent="0.25">
      <c r="A21" s="4">
        <v>2</v>
      </c>
      <c r="B21" s="23" t="s">
        <v>31</v>
      </c>
      <c r="C21" s="22" t="s">
        <v>27</v>
      </c>
      <c r="D21" s="16">
        <v>100</v>
      </c>
      <c r="E21" s="14">
        <v>871</v>
      </c>
      <c r="F21" s="13">
        <v>700</v>
      </c>
      <c r="G21" s="18">
        <v>900</v>
      </c>
      <c r="H21" s="18">
        <f>ROUNDUP(AVERAGE(E21:G21),2)</f>
        <v>823.67</v>
      </c>
      <c r="I21" s="16">
        <f xml:space="preserve"> COUNT(E21:G21)</f>
        <v>3</v>
      </c>
      <c r="J21" s="16">
        <f>STDEV(E21:G21)</f>
        <v>108.07559083036915</v>
      </c>
      <c r="K21" s="16">
        <f t="shared" ref="K21" si="2">J21/H21*100</f>
        <v>13.121224620341781</v>
      </c>
      <c r="L21" s="16" t="str">
        <f t="shared" ref="L21" si="3">IF(K21&lt;33,"ОДНОРОДНЫЕ","НЕОДНОРОДНЫЕ")</f>
        <v>ОДНОРОДНЫЕ</v>
      </c>
      <c r="M21" s="18">
        <f>D21*H21</f>
        <v>82367</v>
      </c>
    </row>
    <row r="22" spans="1:15" x14ac:dyDescent="0.25">
      <c r="A22" s="4">
        <v>3</v>
      </c>
      <c r="B22" s="23" t="s">
        <v>32</v>
      </c>
      <c r="C22" s="22" t="s">
        <v>27</v>
      </c>
      <c r="D22" s="16">
        <v>250</v>
      </c>
      <c r="E22" s="14">
        <v>399</v>
      </c>
      <c r="F22" s="13">
        <v>350</v>
      </c>
      <c r="G22" s="18">
        <v>450</v>
      </c>
      <c r="H22" s="18">
        <f>ROUNDUP(AVERAGE(E22:G22),2)</f>
        <v>399.67</v>
      </c>
      <c r="I22" s="16">
        <f xml:space="preserve"> COUNT(E22:G22)</f>
        <v>3</v>
      </c>
      <c r="J22" s="16">
        <f>STDEV(E22:G22)</f>
        <v>50.003333222229728</v>
      </c>
      <c r="K22" s="16">
        <f t="shared" ref="K22" si="4">J22/H22*100</f>
        <v>12.511155008439395</v>
      </c>
      <c r="L22" s="16" t="str">
        <f t="shared" ref="L22" si="5">IF(K22&lt;33,"ОДНОРОДНЫЕ","НЕОДНОРОДНЫЕ")</f>
        <v>ОДНОРОДНЫЕ</v>
      </c>
      <c r="M22" s="18">
        <f>D22*H22</f>
        <v>99917.5</v>
      </c>
    </row>
    <row r="23" spans="1:15" x14ac:dyDescent="0.25">
      <c r="A23" s="4"/>
      <c r="B23" s="7"/>
      <c r="C23" s="24"/>
      <c r="D23" s="25"/>
      <c r="E23" s="18">
        <f>SUMPRODUCT($D$20:$D$22,E20:E22)</f>
        <v>305150</v>
      </c>
      <c r="F23" s="18">
        <f t="shared" ref="F23:G23" si="6">SUMPRODUCT($D$20:$D$22,F20:F22)</f>
        <v>257500</v>
      </c>
      <c r="G23" s="18">
        <f t="shared" si="6"/>
        <v>322500</v>
      </c>
      <c r="H23" s="18"/>
      <c r="I23" s="16"/>
      <c r="J23" s="16"/>
      <c r="K23" s="16"/>
      <c r="L23" s="16"/>
      <c r="M23" s="3">
        <f>SUM(M22:M22)</f>
        <v>99917.5</v>
      </c>
    </row>
    <row r="25" spans="1:15" x14ac:dyDescent="0.25">
      <c r="A25" s="33" t="s">
        <v>19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5" x14ac:dyDescent="0.25">
      <c r="A26" s="34" t="s">
        <v>18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5" ht="15" customHeigh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5" s="6" customFormat="1" x14ac:dyDescent="0.25">
      <c r="A28" s="29" t="s">
        <v>36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5"/>
      <c r="O28" s="5"/>
    </row>
    <row r="30" spans="1:15" x14ac:dyDescent="0.25">
      <c r="J30" s="10"/>
    </row>
    <row r="34" spans="12:12" x14ac:dyDescent="0.25">
      <c r="L34" s="10"/>
    </row>
  </sheetData>
  <mergeCells count="18">
    <mergeCell ref="E3:M3"/>
    <mergeCell ref="A28:M28"/>
    <mergeCell ref="A27:M27"/>
    <mergeCell ref="J12:K12"/>
    <mergeCell ref="B14:L14"/>
    <mergeCell ref="A25:M25"/>
    <mergeCell ref="A26:M26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3">
    <cfRule type="containsText" dxfId="23" priority="136" operator="containsText" text="НЕ">
      <formula>NOT(ISERROR(SEARCH("НЕ",L23)))</formula>
    </cfRule>
    <cfRule type="containsText" dxfId="22" priority="137" operator="containsText" text="ОДНОРОДНЫЕ">
      <formula>NOT(ISERROR(SEARCH("ОДНОРОДНЫЕ",L23)))</formula>
    </cfRule>
    <cfRule type="containsText" dxfId="21" priority="138" operator="containsText" text="НЕОДНОРОДНЫЕ">
      <formula>NOT(ISERROR(SEARCH("НЕОДНОРОДНЫЕ",L23)))</formula>
    </cfRule>
  </conditionalFormatting>
  <conditionalFormatting sqref="L23">
    <cfRule type="containsText" dxfId="20" priority="133" operator="containsText" text="НЕОДНОРОДНЫЕ">
      <formula>NOT(ISERROR(SEARCH("НЕОДНОРОДНЫЕ",L23)))</formula>
    </cfRule>
    <cfRule type="containsText" dxfId="19" priority="134" operator="containsText" text="ОДНОРОДНЫЕ">
      <formula>NOT(ISERROR(SEARCH("ОДНОРОДНЫЕ",L23)))</formula>
    </cfRule>
    <cfRule type="containsText" dxfId="18" priority="135" operator="containsText" text="НЕОДНОРОДНЫЕ">
      <formula>NOT(ISERROR(SEARCH("НЕОДНОРОДНЫЕ",L23)))</formula>
    </cfRule>
  </conditionalFormatting>
  <conditionalFormatting sqref="L22">
    <cfRule type="containsText" dxfId="17" priority="16" operator="containsText" text="НЕ">
      <formula>NOT(ISERROR(SEARCH("НЕ",L22)))</formula>
    </cfRule>
    <cfRule type="containsText" dxfId="16" priority="17" operator="containsText" text="ОДНОРОДНЫЕ">
      <formula>NOT(ISERROR(SEARCH("ОДНОРОДНЫЕ",L22)))</formula>
    </cfRule>
    <cfRule type="containsText" dxfId="15" priority="18" operator="containsText" text="НЕОДНОРОДНЫЕ">
      <formula>NOT(ISERROR(SEARCH("НЕОДНОРОДНЫЕ",L22)))</formula>
    </cfRule>
  </conditionalFormatting>
  <conditionalFormatting sqref="L22">
    <cfRule type="containsText" dxfId="14" priority="13" operator="containsText" text="НЕОДНОРОДНЫЕ">
      <formula>NOT(ISERROR(SEARCH("НЕОДНОРОДНЫЕ",L22)))</formula>
    </cfRule>
    <cfRule type="containsText" dxfId="13" priority="14" operator="containsText" text="ОДНОРОДНЫЕ">
      <formula>NOT(ISERROR(SEARCH("ОДНОРОДНЫЕ",L22)))</formula>
    </cfRule>
    <cfRule type="containsText" dxfId="12" priority="15" operator="containsText" text="НЕОДНОРОДНЫЕ">
      <formula>NOT(ISERROR(SEARCH("НЕОДНОРОДНЫЕ",L22)))</formula>
    </cfRule>
  </conditionalFormatting>
  <conditionalFormatting sqref="L21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conditionalFormatting sqref="L20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2024-03-11T02:40:31Z</dcterms:modified>
</cp:coreProperties>
</file>