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H26" i="1"/>
  <c r="M26" i="1" s="1"/>
  <c r="I26" i="1"/>
  <c r="J26" i="1"/>
  <c r="K26" i="1" s="1"/>
  <c r="L26" i="1" s="1"/>
  <c r="H23" i="1"/>
  <c r="M23" i="1" s="1"/>
  <c r="I23" i="1"/>
  <c r="J23" i="1"/>
  <c r="K23" i="1" s="1"/>
  <c r="L23" i="1" s="1"/>
  <c r="H24" i="1"/>
  <c r="I24" i="1"/>
  <c r="J24" i="1"/>
  <c r="K24" i="1" s="1"/>
  <c r="L24" i="1" s="1"/>
  <c r="M24" i="1"/>
  <c r="H25" i="1"/>
  <c r="M25" i="1" s="1"/>
  <c r="I25" i="1"/>
  <c r="J25" i="1"/>
  <c r="K25" i="1" s="1"/>
  <c r="L25" i="1" s="1"/>
  <c r="H27" i="1"/>
  <c r="M27" i="1" s="1"/>
  <c r="I27" i="1"/>
  <c r="J27" i="1"/>
  <c r="K27" i="1" l="1"/>
  <c r="L27" i="1" s="1"/>
  <c r="H22" i="1"/>
  <c r="M22" i="1" s="1"/>
  <c r="I22" i="1"/>
  <c r="J22" i="1"/>
  <c r="K22" i="1" s="1"/>
  <c r="L22" i="1" s="1"/>
  <c r="H20" i="1" l="1"/>
  <c r="M20" i="1" s="1"/>
  <c r="I20" i="1"/>
  <c r="J20" i="1"/>
  <c r="H21" i="1"/>
  <c r="M21" i="1" s="1"/>
  <c r="I21" i="1"/>
  <c r="J21" i="1"/>
  <c r="H28" i="1"/>
  <c r="M28" i="1" s="1"/>
  <c r="I28" i="1"/>
  <c r="J28" i="1"/>
  <c r="G29" i="1"/>
  <c r="F29" i="1"/>
  <c r="E29" i="1"/>
  <c r="M29" i="1" l="1"/>
  <c r="K20" i="1"/>
  <c r="L20" i="1" s="1"/>
  <c r="K28" i="1"/>
  <c r="L28" i="1" s="1"/>
  <c r="K21" i="1"/>
  <c r="L21" i="1" s="1"/>
</calcChain>
</file>

<file path=xl/sharedStrings.xml><?xml version="1.0" encoding="utf-8"?>
<sst xmlns="http://schemas.openxmlformats.org/spreadsheetml/2006/main" count="54" uniqueCount="45">
  <si>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</si>
  <si>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</si>
  <si>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</si>
  <si>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</si>
  <si>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</si>
  <si>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</si>
  <si>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</si>
  <si>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</si>
  <si>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</si>
  <si>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</si>
  <si>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</si>
  <si>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</si>
  <si>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</si>
  <si>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</si>
  <si>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</si>
  <si>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</si>
  <si>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</si>
  <si>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</si>
  <si>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</si>
  <si>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</si>
  <si>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</si>
  <si>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</si>
  <si>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</si>
  <si>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</si>
  <si>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</si>
  <si>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</si>
  <si>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</si>
  <si>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</si>
  <si>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штука</t>
  </si>
  <si>
    <t>№ 034-24</t>
  </si>
  <si>
    <t>на поставку реагентов для постановки исследований на гепатиты, прокальцитонин, д-димеры</t>
  </si>
  <si>
    <t>Набор реагентов для иммуноферментного выявления иммуноглобулинов класса М к вирусу гепатита А  в сыворотке (плазме)  крови</t>
  </si>
  <si>
    <t>Набор реагентов для иммуноферментного количественного и качественного определения иммуноглобулинов класса G к вирусу гепатита А</t>
  </si>
  <si>
    <t>Набор реагентов для иммуноферментного выявления HBsAg  в сыворотке (плазме) и препаратах крови человека</t>
  </si>
  <si>
    <t>Набор реагентов для иммуноферментного выявления и подтверждения присутствия HBsAg</t>
  </si>
  <si>
    <t>Прокальцитонин ИВД, набор, иммунохроматографический анализ, экспресс-анализ</t>
  </si>
  <si>
    <t>набор</t>
  </si>
  <si>
    <t>Набор реагентов для иммуноферментного определения концентрации D-димера в плазме крови человека</t>
  </si>
  <si>
    <t>Набор реагентов для иммуноферментного выявления  и подтверждения наличия иммуноглобулинов классов G и М к  вирусу гепатита С</t>
  </si>
  <si>
    <t>Набор реагентов для  иммуноферментного  выявления иммуноглобулинов    классов G и  M к вирусу гепатита С   в сыворотке (плазме) и  препаратах крови человека</t>
  </si>
  <si>
    <t>Прокальцитонин – ИФА, реагент</t>
  </si>
  <si>
    <t>вх. № 413 от 19.02.2024</t>
  </si>
  <si>
    <t>вх. № 412 от 19.02.2024</t>
  </si>
  <si>
    <t>вх. № 411 от 19.02.2024</t>
  </si>
  <si>
    <t>Исходя из имеющегося у Заказчика объёма финансового обеспечения для осуществления закупки НМЦД устанавливается в размере 942900 руб. (девятьсот сорок две тысячи девятьсот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</si>
</sst>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zoomScale="85" zoomScaleNormal="85" zoomScalePageLayoutView="70" workbookViewId="0">
      <selection activeCell="C18" sqref="C18:D18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9" t="s">
        <v>30</v>
      </c>
      <c r="F3" s="39"/>
      <c r="G3" s="39"/>
      <c r="H3" s="39"/>
      <c r="I3" s="39"/>
      <c r="J3" s="39"/>
      <c r="K3" s="39"/>
      <c r="L3" s="39"/>
      <c r="M3" s="39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29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3" t="s">
        <v>17</v>
      </c>
      <c r="K12" s="43"/>
      <c r="M12" s="1" t="s">
        <v>15</v>
      </c>
    </row>
    <row r="14" spans="2:13" x14ac:dyDescent="0.25">
      <c r="B14" s="43" t="s">
        <v>16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 hidden="1" x14ac:dyDescent="0.25"/>
    <row r="17" spans="1:13" ht="54.6" customHeight="1" x14ac:dyDescent="0.25">
      <c r="A17" s="47" t="s">
        <v>11</v>
      </c>
      <c r="B17" s="48"/>
      <c r="C17" s="49">
        <f>E29</f>
        <v>942900</v>
      </c>
      <c r="D17" s="50"/>
      <c r="E17" s="36" t="s">
        <v>41</v>
      </c>
      <c r="F17" s="36" t="s">
        <v>42</v>
      </c>
      <c r="G17" s="36" t="s">
        <v>43</v>
      </c>
      <c r="H17" s="15"/>
      <c r="I17" s="12"/>
      <c r="J17" s="12"/>
      <c r="K17" s="12"/>
      <c r="L17" s="12"/>
      <c r="M17" s="15"/>
    </row>
    <row r="18" spans="1:13" ht="30" customHeight="1" x14ac:dyDescent="0.25">
      <c r="A18" s="37" t="s">
        <v>0</v>
      </c>
      <c r="B18" s="37" t="s">
        <v>1</v>
      </c>
      <c r="C18" s="37" t="s">
        <v>2</v>
      </c>
      <c r="D18" s="37"/>
      <c r="E18" s="24" t="s">
        <v>25</v>
      </c>
      <c r="F18" s="24" t="s">
        <v>26</v>
      </c>
      <c r="G18" s="24" t="s">
        <v>27</v>
      </c>
      <c r="H18" s="51" t="s">
        <v>12</v>
      </c>
      <c r="I18" s="37" t="s">
        <v>8</v>
      </c>
      <c r="J18" s="37" t="s">
        <v>9</v>
      </c>
      <c r="K18" s="37" t="s">
        <v>10</v>
      </c>
      <c r="L18" s="37" t="s">
        <v>6</v>
      </c>
      <c r="M18" s="46" t="s">
        <v>7</v>
      </c>
    </row>
    <row r="19" spans="1:13" x14ac:dyDescent="0.25">
      <c r="A19" s="38"/>
      <c r="B19" s="38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52"/>
      <c r="I19" s="37"/>
      <c r="J19" s="37"/>
      <c r="K19" s="37"/>
      <c r="L19" s="37"/>
      <c r="M19" s="46"/>
    </row>
    <row r="20" spans="1:13" s="20" customFormat="1" ht="63" customHeight="1" x14ac:dyDescent="0.25">
      <c r="A20" s="4">
        <v>1</v>
      </c>
      <c r="B20" s="26" t="s">
        <v>31</v>
      </c>
      <c r="C20" s="33" t="s">
        <v>36</v>
      </c>
      <c r="D20" s="17">
        <v>1</v>
      </c>
      <c r="E20" s="18">
        <v>6800</v>
      </c>
      <c r="F20" s="19">
        <v>6845</v>
      </c>
      <c r="G20" s="21">
        <v>6915</v>
      </c>
      <c r="H20" s="21">
        <f t="shared" ref="H20:H28" si="0">AVERAGE(E20:G20)</f>
        <v>6853.333333333333</v>
      </c>
      <c r="I20" s="23">
        <f t="shared" ref="I20:I28" si="1" xml:space="preserve"> COUNT(E20:G20)</f>
        <v>3</v>
      </c>
      <c r="J20" s="23">
        <f t="shared" ref="J20:J28" si="2">STDEV(E20:G20)</f>
        <v>57.95112883571236</v>
      </c>
      <c r="K20" s="23">
        <f t="shared" ref="K20:K28" si="3">J20/H20*100</f>
        <v>0.84559040129930496</v>
      </c>
      <c r="L20" s="23" t="str">
        <f t="shared" ref="L20:L28" si="4">IF(K20&lt;33,"ОДНОРОДНЫЕ","НЕОДНОРОДНЫЕ")</f>
        <v>ОДНОРОДНЫЕ</v>
      </c>
      <c r="M20" s="21">
        <f t="shared" ref="M20:M28" si="5">D20*H20</f>
        <v>6853.333333333333</v>
      </c>
    </row>
    <row r="21" spans="1:13" s="20" customFormat="1" ht="60" customHeight="1" x14ac:dyDescent="0.25">
      <c r="A21" s="4">
        <v>2</v>
      </c>
      <c r="B21" s="26" t="s">
        <v>32</v>
      </c>
      <c r="C21" s="33" t="s">
        <v>36</v>
      </c>
      <c r="D21" s="17">
        <v>1</v>
      </c>
      <c r="E21" s="18">
        <v>6800</v>
      </c>
      <c r="F21" s="19">
        <v>6845</v>
      </c>
      <c r="G21" s="21">
        <v>6915</v>
      </c>
      <c r="H21" s="21">
        <f t="shared" si="0"/>
        <v>6853.333333333333</v>
      </c>
      <c r="I21" s="23">
        <f t="shared" si="1"/>
        <v>3</v>
      </c>
      <c r="J21" s="23">
        <f t="shared" si="2"/>
        <v>57.95112883571236</v>
      </c>
      <c r="K21" s="23">
        <f t="shared" si="3"/>
        <v>0.84559040129930496</v>
      </c>
      <c r="L21" s="23" t="str">
        <f t="shared" si="4"/>
        <v>ОДНОРОДНЫЕ</v>
      </c>
      <c r="M21" s="21">
        <f t="shared" si="5"/>
        <v>6853.333333333333</v>
      </c>
    </row>
    <row r="22" spans="1:13" s="31" customFormat="1" ht="68.25" customHeight="1" x14ac:dyDescent="0.25">
      <c r="A22" s="4">
        <v>3</v>
      </c>
      <c r="B22" s="26" t="s">
        <v>33</v>
      </c>
      <c r="C22" s="33" t="s">
        <v>36</v>
      </c>
      <c r="D22" s="17">
        <v>55</v>
      </c>
      <c r="E22" s="18">
        <v>5100</v>
      </c>
      <c r="F22" s="19">
        <v>5183</v>
      </c>
      <c r="G22" s="32">
        <v>5260</v>
      </c>
      <c r="H22" s="32">
        <f t="shared" ref="H22:H27" si="6">AVERAGE(E22:G22)</f>
        <v>5181</v>
      </c>
      <c r="I22" s="30">
        <f t="shared" ref="I22:I27" si="7" xml:space="preserve"> COUNT(E22:G22)</f>
        <v>3</v>
      </c>
      <c r="J22" s="30">
        <f t="shared" ref="J22:J27" si="8">STDEV(E22:G22)</f>
        <v>80.018747803249212</v>
      </c>
      <c r="K22" s="30">
        <f t="shared" ref="K22:K27" si="9">J22/H22*100</f>
        <v>1.5444653117785989</v>
      </c>
      <c r="L22" s="30" t="str">
        <f t="shared" ref="L22:L27" si="10">IF(K22&lt;33,"ОДНОРОДНЫЕ","НЕОДНОРОДНЫЕ")</f>
        <v>ОДНОРОДНЫЕ</v>
      </c>
      <c r="M22" s="32">
        <f t="shared" si="5"/>
        <v>284955</v>
      </c>
    </row>
    <row r="23" spans="1:13" s="34" customFormat="1" ht="57" customHeight="1" x14ac:dyDescent="0.25">
      <c r="A23" s="4">
        <v>4</v>
      </c>
      <c r="B23" s="26" t="s">
        <v>34</v>
      </c>
      <c r="C23" s="33" t="s">
        <v>36</v>
      </c>
      <c r="D23" s="17">
        <v>8</v>
      </c>
      <c r="E23" s="18">
        <v>4500</v>
      </c>
      <c r="F23" s="19">
        <v>4582</v>
      </c>
      <c r="G23" s="35">
        <v>4615</v>
      </c>
      <c r="H23" s="35">
        <f t="shared" ref="H23:H27" si="11">AVERAGE(E23:G23)</f>
        <v>4565.666666666667</v>
      </c>
      <c r="I23" s="33">
        <f t="shared" ref="I23:I27" si="12" xml:space="preserve"> COUNT(E23:G23)</f>
        <v>3</v>
      </c>
      <c r="J23" s="33">
        <f t="shared" ref="J23:J27" si="13">STDEV(E23:G23)</f>
        <v>59.214300074672281</v>
      </c>
      <c r="K23" s="33">
        <f t="shared" ref="K23:K27" si="14">J23/H23*100</f>
        <v>1.2969475083888211</v>
      </c>
      <c r="L23" s="33" t="str">
        <f t="shared" ref="L23:L27" si="15">IF(K23&lt;33,"ОДНОРОДНЫЕ","НЕОДНОРОДНЫЕ")</f>
        <v>ОДНОРОДНЫЕ</v>
      </c>
      <c r="M23" s="35">
        <f t="shared" ref="M23:M27" si="16">D23*H23</f>
        <v>36525.333333333336</v>
      </c>
    </row>
    <row r="24" spans="1:13" s="34" customFormat="1" ht="70.5" customHeight="1" x14ac:dyDescent="0.25">
      <c r="A24" s="4">
        <v>5</v>
      </c>
      <c r="B24" s="26" t="s">
        <v>39</v>
      </c>
      <c r="C24" s="33" t="s">
        <v>36</v>
      </c>
      <c r="D24" s="17">
        <v>55</v>
      </c>
      <c r="E24" s="18">
        <v>5100</v>
      </c>
      <c r="F24" s="19">
        <v>5183</v>
      </c>
      <c r="G24" s="35">
        <v>5260</v>
      </c>
      <c r="H24" s="35">
        <f t="shared" si="11"/>
        <v>5181</v>
      </c>
      <c r="I24" s="33">
        <f t="shared" si="12"/>
        <v>3</v>
      </c>
      <c r="J24" s="33">
        <f t="shared" si="13"/>
        <v>80.018747803249212</v>
      </c>
      <c r="K24" s="33">
        <f t="shared" si="14"/>
        <v>1.5444653117785989</v>
      </c>
      <c r="L24" s="33" t="str">
        <f t="shared" si="15"/>
        <v>ОДНОРОДНЫЕ</v>
      </c>
      <c r="M24" s="35">
        <f t="shared" si="16"/>
        <v>284955</v>
      </c>
    </row>
    <row r="25" spans="1:13" s="34" customFormat="1" ht="76.5" customHeight="1" x14ac:dyDescent="0.25">
      <c r="A25" s="4">
        <v>6</v>
      </c>
      <c r="B25" s="26" t="s">
        <v>38</v>
      </c>
      <c r="C25" s="33" t="s">
        <v>36</v>
      </c>
      <c r="D25" s="17">
        <v>12</v>
      </c>
      <c r="E25" s="18">
        <v>5400</v>
      </c>
      <c r="F25" s="19">
        <v>5473</v>
      </c>
      <c r="G25" s="35">
        <v>5510</v>
      </c>
      <c r="H25" s="35">
        <f t="shared" si="11"/>
        <v>5461</v>
      </c>
      <c r="I25" s="33">
        <f t="shared" si="12"/>
        <v>3</v>
      </c>
      <c r="J25" s="33">
        <f t="shared" si="13"/>
        <v>55.97320787662612</v>
      </c>
      <c r="K25" s="33">
        <f t="shared" si="14"/>
        <v>1.0249626053218479</v>
      </c>
      <c r="L25" s="33" t="str">
        <f t="shared" si="15"/>
        <v>ОДНОРОДНЫЕ</v>
      </c>
      <c r="M25" s="35">
        <f t="shared" si="16"/>
        <v>65532</v>
      </c>
    </row>
    <row r="26" spans="1:13" s="31" customFormat="1" ht="49.5" customHeight="1" x14ac:dyDescent="0.25">
      <c r="A26" s="4">
        <v>7</v>
      </c>
      <c r="B26" s="26" t="s">
        <v>35</v>
      </c>
      <c r="C26" s="33" t="s">
        <v>28</v>
      </c>
      <c r="D26" s="17">
        <v>200</v>
      </c>
      <c r="E26" s="18">
        <v>820</v>
      </c>
      <c r="F26" s="19">
        <v>855</v>
      </c>
      <c r="G26" s="32">
        <v>910</v>
      </c>
      <c r="H26" s="35">
        <f t="shared" si="11"/>
        <v>861.66666666666663</v>
      </c>
      <c r="I26" s="33">
        <f t="shared" si="12"/>
        <v>3</v>
      </c>
      <c r="J26" s="33">
        <f t="shared" si="13"/>
        <v>45.368858629387333</v>
      </c>
      <c r="K26" s="33">
        <f t="shared" si="14"/>
        <v>5.265244715209362</v>
      </c>
      <c r="L26" s="33" t="str">
        <f t="shared" si="15"/>
        <v>ОДНОРОДНЫЕ</v>
      </c>
      <c r="M26" s="35">
        <f t="shared" si="16"/>
        <v>172333.33333333331</v>
      </c>
    </row>
    <row r="27" spans="1:13" s="20" customFormat="1" ht="20.25" customHeight="1" x14ac:dyDescent="0.25">
      <c r="A27" s="4">
        <v>8</v>
      </c>
      <c r="B27" s="26" t="s">
        <v>40</v>
      </c>
      <c r="C27" s="33" t="s">
        <v>36</v>
      </c>
      <c r="D27" s="17">
        <v>3</v>
      </c>
      <c r="E27" s="18">
        <v>12000</v>
      </c>
      <c r="F27" s="19">
        <v>12340</v>
      </c>
      <c r="G27" s="32">
        <v>12390</v>
      </c>
      <c r="H27" s="35">
        <f t="shared" si="11"/>
        <v>12243.333333333334</v>
      </c>
      <c r="I27" s="33">
        <f t="shared" si="12"/>
        <v>3</v>
      </c>
      <c r="J27" s="33">
        <f t="shared" si="13"/>
        <v>212.21058723196006</v>
      </c>
      <c r="K27" s="33">
        <f t="shared" si="14"/>
        <v>1.7332746030380621</v>
      </c>
      <c r="L27" s="33" t="str">
        <f t="shared" si="15"/>
        <v>ОДНОРОДНЫЕ</v>
      </c>
      <c r="M27" s="35">
        <f t="shared" si="16"/>
        <v>36730</v>
      </c>
    </row>
    <row r="28" spans="1:13" s="20" customFormat="1" ht="45" customHeight="1" x14ac:dyDescent="0.25">
      <c r="A28" s="4">
        <v>9</v>
      </c>
      <c r="B28" s="53" t="s">
        <v>37</v>
      </c>
      <c r="C28" s="33" t="s">
        <v>36</v>
      </c>
      <c r="D28" s="17">
        <v>5</v>
      </c>
      <c r="E28" s="19">
        <v>13500</v>
      </c>
      <c r="F28" s="28">
        <v>13562</v>
      </c>
      <c r="G28" s="21">
        <v>13595</v>
      </c>
      <c r="H28" s="21">
        <f t="shared" si="0"/>
        <v>13552.333333333334</v>
      </c>
      <c r="I28" s="23">
        <f t="shared" si="1"/>
        <v>3</v>
      </c>
      <c r="J28" s="23">
        <f t="shared" si="2"/>
        <v>48.232077845903895</v>
      </c>
      <c r="K28" s="23">
        <f t="shared" si="3"/>
        <v>0.35589500833241922</v>
      </c>
      <c r="L28" s="23" t="str">
        <f t="shared" si="4"/>
        <v>ОДНОРОДНЫЕ</v>
      </c>
      <c r="M28" s="21">
        <f t="shared" si="5"/>
        <v>67761.666666666672</v>
      </c>
    </row>
    <row r="29" spans="1:13" x14ac:dyDescent="0.25">
      <c r="A29" s="4"/>
      <c r="B29" s="25"/>
      <c r="C29" s="27"/>
      <c r="D29" s="29"/>
      <c r="E29" s="28">
        <f>SUMPRODUCT($D$20:$D$28,E20:E28)</f>
        <v>942900</v>
      </c>
      <c r="F29" s="28">
        <f>SUMPRODUCT($D$20:$D$28,F20:F28)</f>
        <v>961982</v>
      </c>
      <c r="G29" s="22">
        <f>SUMPRODUCT($D$20:$D$28,G20:G28)</f>
        <v>982615</v>
      </c>
      <c r="H29" s="15"/>
      <c r="I29" s="12"/>
      <c r="J29" s="12"/>
      <c r="K29" s="12"/>
      <c r="L29" s="12"/>
      <c r="M29" s="3">
        <f>SUM(M20:M28)</f>
        <v>962498.99999999988</v>
      </c>
    </row>
    <row r="31" spans="1:13" x14ac:dyDescent="0.25">
      <c r="A31" s="44" t="s">
        <v>20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 x14ac:dyDescent="0.25">
      <c r="A32" s="45" t="s">
        <v>19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5" ht="1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5" s="6" customFormat="1" ht="29.25" customHeight="1" x14ac:dyDescent="0.25">
      <c r="A34" s="40" t="s">
        <v>44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5"/>
      <c r="O34" s="5"/>
    </row>
    <row r="36" spans="1:15" x14ac:dyDescent="0.25">
      <c r="J36" s="9"/>
    </row>
    <row r="40" spans="1:15" x14ac:dyDescent="0.25">
      <c r="L40" s="9"/>
    </row>
  </sheetData>
  <mergeCells count="18">
    <mergeCell ref="A34:M34"/>
    <mergeCell ref="A33:M33"/>
    <mergeCell ref="J12:K12"/>
    <mergeCell ref="B14:L14"/>
    <mergeCell ref="A31:M31"/>
    <mergeCell ref="A32:M32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9">
    <cfRule type="containsText" dxfId="17" priority="58" operator="containsText" text="НЕ">
      <formula>NOT(ISERROR(SEARCH("НЕ",L29)))</formula>
    </cfRule>
    <cfRule type="containsText" dxfId="16" priority="59" operator="containsText" text="ОДНОРОДНЫЕ">
      <formula>NOT(ISERROR(SEARCH("ОДНОРОДНЫЕ",L29)))</formula>
    </cfRule>
    <cfRule type="containsText" dxfId="15" priority="60" operator="containsText" text="НЕОДНОРОДНЫЕ">
      <formula>NOT(ISERROR(SEARCH("НЕОДНОРОДНЫЕ",L29)))</formula>
    </cfRule>
  </conditionalFormatting>
  <conditionalFormatting sqref="L29">
    <cfRule type="containsText" dxfId="14" priority="55" operator="containsText" text="НЕОДНОРОДНЫЕ">
      <formula>NOT(ISERROR(SEARCH("НЕОДНОРОДНЫЕ",L29)))</formula>
    </cfRule>
    <cfRule type="containsText" dxfId="13" priority="56" operator="containsText" text="ОДНОРОДНЫЕ">
      <formula>NOT(ISERROR(SEARCH("ОДНОРОДНЫЕ",L29)))</formula>
    </cfRule>
    <cfRule type="containsText" dxfId="12" priority="57" operator="containsText" text="НЕОДНОРОДНЫЕ">
      <formula>NOT(ISERROR(SEARCH("НЕОДНОРОДНЫЕ",L29)))</formula>
    </cfRule>
  </conditionalFormatting>
  <conditionalFormatting sqref="L20:L28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8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2024-02-19T11:14:42Z</dcterms:modified>
</cp:coreProperties>
</file>