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O21" i="1"/>
  <c r="N21" i="1"/>
  <c r="M21" i="1"/>
  <c r="L22" i="1"/>
  <c r="L23" i="1"/>
  <c r="L24" i="1"/>
  <c r="L25" i="1"/>
  <c r="L21" i="1"/>
  <c r="K22" i="1"/>
  <c r="K23" i="1"/>
  <c r="K24" i="1"/>
  <c r="K25" i="1"/>
  <c r="K21" i="1"/>
  <c r="J22" i="1"/>
  <c r="J23" i="1"/>
  <c r="J24" i="1"/>
  <c r="J25" i="1"/>
  <c r="J21" i="1"/>
  <c r="H26" i="1" l="1"/>
  <c r="F26" i="1" l="1"/>
  <c r="G26" i="1"/>
  <c r="E26" i="1"/>
  <c r="O25" i="1"/>
  <c r="O24" i="1"/>
  <c r="O23" i="1"/>
  <c r="O22" i="1"/>
  <c r="M23" i="1" l="1"/>
  <c r="N23" i="1" s="1"/>
  <c r="M24" i="1"/>
  <c r="N24" i="1" s="1"/>
  <c r="M22" i="1"/>
  <c r="N22" i="1" s="1"/>
  <c r="M25" i="1"/>
  <c r="N25" i="1" s="1"/>
</calcChain>
</file>

<file path=xl/sharedStrings.xml><?xml version="1.0" encoding="utf-8"?>
<sst xmlns="http://schemas.openxmlformats.org/spreadsheetml/2006/main" count="50" uniqueCount="44">
  <si>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</si>
  <si>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</si>
  <si>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</si>
  <si>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</si>
  <si>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</si>
  <si>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</si>
  <si>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</si>
  <si>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</si>
  <si>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</si>
  <si>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</si>
  <si>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</si>
  <si>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</si>
  <si>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</si>
  <si>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</si>
  <si>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</si>
  <si>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</si>
  <si>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</si>
  <si>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</si>
  <si>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</si>
  <si>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</si>
  <si>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</si>
  <si>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</si>
  <si>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</si>
  <si>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</si>
  <si>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</si>
  <si>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</si>
  <si>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</si>
  <si>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Источник № 1</t>
  </si>
  <si>
    <t>Источник № 2</t>
  </si>
  <si>
    <t>Источник № 3</t>
  </si>
  <si>
    <t>№ 105-24</t>
  </si>
  <si>
    <t>на поставку товаров хозяйственного назначения путем запроса котировок</t>
  </si>
  <si>
    <t>Губка кухонная для посуды</t>
  </si>
  <si>
    <t>Губка кухонная металлическая</t>
  </si>
  <si>
    <t>Мешки одноразовые полиэтиленовые для мусора 120л.</t>
  </si>
  <si>
    <t>Мешки одноразовые полиэтиленовые для мусора 30л.</t>
  </si>
  <si>
    <t>Мешки одноразовые полиэтиленовые для мусора 60л.</t>
  </si>
  <si>
    <t>упаковка</t>
  </si>
  <si>
    <t>штука</t>
  </si>
  <si>
    <t>рулон</t>
  </si>
  <si>
    <t>Начальная (максимальная) цена договора устанавливается в размере 413 029,90 руб. (четыреста тринадцать тысяч двадцать девять рублей девяносто копеек)</t>
  </si>
  <si>
    <t>КП вх. 1074 от 08.05.2024</t>
  </si>
  <si>
    <t>КП вх. 1075 от 08.05.2024</t>
  </si>
  <si>
    <t>КП вх. 1076 от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</si>
</sst>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zoomScale="85" zoomScaleNormal="85" zoomScalePageLayoutView="70" workbookViewId="0">
      <selection activeCell="J37" sqref="J37"/>
    </sheetView>
  </sheetViews>
  <sheetFormatPr defaultRowHeight="15" x14ac:dyDescent="0.25"/>
  <cols>
    <col min="1" max="1" width="6.140625" style="2" bestFit="1" customWidth="1"/>
    <col min="2" max="2" width="33.5703125" style="2" customWidth="1"/>
    <col min="3" max="3" width="9.7109375" style="2" customWidth="1"/>
    <col min="4" max="4" width="7.14062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7" t="s">
        <v>23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7" t="s">
        <v>24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7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7" t="s">
        <v>31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7" t="s">
        <v>25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7" t="s">
        <v>26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7" t="s">
        <v>30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6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7" t="s">
        <v>13</v>
      </c>
    </row>
    <row r="10" spans="1:15" s="6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8" t="s">
        <v>18</v>
      </c>
    </row>
    <row r="11" spans="1:15" s="6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8" t="s">
        <v>14</v>
      </c>
    </row>
    <row r="12" spans="1:15" s="6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6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2" t="s">
        <v>17</v>
      </c>
      <c r="M13" s="32"/>
      <c r="N13" s="13"/>
      <c r="O13" s="4" t="s">
        <v>15</v>
      </c>
    </row>
    <row r="14" spans="1:1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4"/>
    </row>
    <row r="15" spans="1:15" x14ac:dyDescent="0.25">
      <c r="A15" s="13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4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5" customFormat="1" ht="30" x14ac:dyDescent="0.25">
      <c r="A18" s="36" t="s">
        <v>11</v>
      </c>
      <c r="B18" s="37"/>
      <c r="C18" s="38">
        <f>SUM(O21:O25)</f>
        <v>413029.89999999997</v>
      </c>
      <c r="D18" s="37"/>
      <c r="E18" s="28" t="s">
        <v>43</v>
      </c>
      <c r="F18" s="28" t="s">
        <v>42</v>
      </c>
      <c r="G18" s="28" t="s">
        <v>41</v>
      </c>
      <c r="H18" s="27"/>
      <c r="I18" s="14"/>
      <c r="J18" s="14"/>
      <c r="K18" s="11"/>
      <c r="L18" s="11"/>
      <c r="M18" s="11"/>
      <c r="N18" s="11"/>
      <c r="O18" s="14"/>
    </row>
    <row r="19" spans="1:17" s="5" customFormat="1" x14ac:dyDescent="0.25">
      <c r="A19" s="41" t="s">
        <v>0</v>
      </c>
      <c r="B19" s="41" t="s">
        <v>1</v>
      </c>
      <c r="C19" s="41" t="s">
        <v>2</v>
      </c>
      <c r="D19" s="41"/>
      <c r="E19" s="14" t="s">
        <v>27</v>
      </c>
      <c r="F19" s="14" t="s">
        <v>28</v>
      </c>
      <c r="G19" s="14" t="s">
        <v>29</v>
      </c>
      <c r="H19" s="14" t="s">
        <v>19</v>
      </c>
      <c r="I19" s="14" t="s">
        <v>20</v>
      </c>
      <c r="J19" s="39" t="s">
        <v>12</v>
      </c>
      <c r="K19" s="41" t="s">
        <v>8</v>
      </c>
      <c r="L19" s="41" t="s">
        <v>9</v>
      </c>
      <c r="M19" s="41" t="s">
        <v>10</v>
      </c>
      <c r="N19" s="41" t="s">
        <v>6</v>
      </c>
      <c r="O19" s="35" t="s">
        <v>7</v>
      </c>
    </row>
    <row r="20" spans="1:17" s="5" customFormat="1" ht="30" x14ac:dyDescent="0.25">
      <c r="A20" s="42"/>
      <c r="B20" s="42"/>
      <c r="C20" s="12" t="s">
        <v>3</v>
      </c>
      <c r="D20" s="12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0"/>
      <c r="K20" s="41"/>
      <c r="L20" s="41"/>
      <c r="M20" s="41"/>
      <c r="N20" s="41"/>
      <c r="O20" s="35"/>
    </row>
    <row r="21" spans="1:17" s="5" customFormat="1" x14ac:dyDescent="0.25">
      <c r="A21" s="18">
        <v>1</v>
      </c>
      <c r="B21" s="29" t="s">
        <v>32</v>
      </c>
      <c r="C21" s="30" t="s">
        <v>37</v>
      </c>
      <c r="D21" s="30">
        <v>350</v>
      </c>
      <c r="E21" s="25">
        <v>90</v>
      </c>
      <c r="F21" s="24">
        <v>97</v>
      </c>
      <c r="G21" s="24">
        <v>120</v>
      </c>
      <c r="H21" s="24"/>
      <c r="I21" s="20"/>
      <c r="J21" s="20">
        <f>ROUNDDOWN(AVERAGE(E21:G21),2)</f>
        <v>102.33</v>
      </c>
      <c r="K21" s="21">
        <f>COUNT(E21:G21)</f>
        <v>3</v>
      </c>
      <c r="L21" s="21">
        <f>STDEV(E21:G21)</f>
        <v>15.69500982265809</v>
      </c>
      <c r="M21" s="21">
        <f>L21/J21*100</f>
        <v>15.33764274666089</v>
      </c>
      <c r="N21" s="21" t="str">
        <f>IF(M21&lt;33,"ОДНОРОДНЫЕ","НЕОДНОРОДНЫЕ")</f>
        <v>ОДНОРОДНЫЕ</v>
      </c>
      <c r="O21" s="20">
        <f>D21*J21</f>
        <v>35815.5</v>
      </c>
    </row>
    <row r="22" spans="1:17" s="5" customFormat="1" x14ac:dyDescent="0.25">
      <c r="A22" s="18">
        <v>2</v>
      </c>
      <c r="B22" s="29" t="s">
        <v>33</v>
      </c>
      <c r="C22" s="30" t="s">
        <v>38</v>
      </c>
      <c r="D22" s="30">
        <v>120</v>
      </c>
      <c r="E22" s="25">
        <v>30</v>
      </c>
      <c r="F22" s="24">
        <v>36</v>
      </c>
      <c r="G22" s="24">
        <v>40</v>
      </c>
      <c r="H22" s="24"/>
      <c r="I22" s="20"/>
      <c r="J22" s="27">
        <f t="shared" ref="J22:J25" si="0">ROUNDDOWN(AVERAGE(E22:G22),2)</f>
        <v>35.33</v>
      </c>
      <c r="K22" s="26">
        <f t="shared" ref="K22:K25" si="1">COUNT(E22:G22)</f>
        <v>3</v>
      </c>
      <c r="L22" s="26">
        <f t="shared" ref="L22:L25" si="2">STDEV(E22:G22)</f>
        <v>5.0332229568471591</v>
      </c>
      <c r="M22" s="21">
        <f t="shared" ref="M22:M25" si="3">L22/J22*100</f>
        <v>14.246314624532012</v>
      </c>
      <c r="N22" s="21" t="str">
        <f t="shared" ref="N22:N25" si="4">IF(M22&lt;33,"ОДНОРОДНЫЕ","НЕОДНОРОДНЫЕ")</f>
        <v>ОДНОРОДНЫЕ</v>
      </c>
      <c r="O22" s="20">
        <f t="shared" ref="O22:O24" si="5">D22*J22</f>
        <v>4239.5999999999995</v>
      </c>
    </row>
    <row r="23" spans="1:17" s="5" customFormat="1" ht="30" x14ac:dyDescent="0.25">
      <c r="A23" s="18">
        <v>3</v>
      </c>
      <c r="B23" s="29" t="s">
        <v>34</v>
      </c>
      <c r="C23" s="30" t="s">
        <v>39</v>
      </c>
      <c r="D23" s="30">
        <v>1700</v>
      </c>
      <c r="E23" s="25">
        <v>160</v>
      </c>
      <c r="F23" s="24">
        <v>178</v>
      </c>
      <c r="G23" s="24">
        <v>190</v>
      </c>
      <c r="H23" s="24"/>
      <c r="I23" s="20"/>
      <c r="J23" s="27">
        <f t="shared" si="0"/>
        <v>176</v>
      </c>
      <c r="K23" s="26">
        <f t="shared" si="1"/>
        <v>3</v>
      </c>
      <c r="L23" s="26">
        <f t="shared" si="2"/>
        <v>15.0996688705415</v>
      </c>
      <c r="M23" s="21">
        <f t="shared" si="3"/>
        <v>8.5793573128076694</v>
      </c>
      <c r="N23" s="21" t="str">
        <f t="shared" si="4"/>
        <v>ОДНОРОДНЫЕ</v>
      </c>
      <c r="O23" s="20">
        <f t="shared" si="5"/>
        <v>299200</v>
      </c>
    </row>
    <row r="24" spans="1:17" s="5" customFormat="1" ht="30" x14ac:dyDescent="0.25">
      <c r="A24" s="18">
        <v>4</v>
      </c>
      <c r="B24" s="29" t="s">
        <v>35</v>
      </c>
      <c r="C24" s="30" t="s">
        <v>39</v>
      </c>
      <c r="D24" s="30">
        <v>340</v>
      </c>
      <c r="E24" s="25">
        <v>50</v>
      </c>
      <c r="F24" s="24">
        <v>53</v>
      </c>
      <c r="G24" s="24">
        <v>60</v>
      </c>
      <c r="H24" s="24"/>
      <c r="I24" s="20"/>
      <c r="J24" s="27">
        <f t="shared" si="0"/>
        <v>54.33</v>
      </c>
      <c r="K24" s="26">
        <f t="shared" si="1"/>
        <v>3</v>
      </c>
      <c r="L24" s="26">
        <f t="shared" si="2"/>
        <v>5.1316014394468841</v>
      </c>
      <c r="M24" s="21">
        <f t="shared" si="3"/>
        <v>9.4452446888402068</v>
      </c>
      <c r="N24" s="21" t="str">
        <f t="shared" si="4"/>
        <v>ОДНОРОДНЫЕ</v>
      </c>
      <c r="O24" s="20">
        <f t="shared" si="5"/>
        <v>18472.2</v>
      </c>
    </row>
    <row r="25" spans="1:17" s="5" customFormat="1" ht="30" x14ac:dyDescent="0.25">
      <c r="A25" s="18">
        <v>5</v>
      </c>
      <c r="B25" s="29" t="s">
        <v>36</v>
      </c>
      <c r="C25" s="30" t="s">
        <v>39</v>
      </c>
      <c r="D25" s="30">
        <v>610</v>
      </c>
      <c r="E25" s="25">
        <v>80</v>
      </c>
      <c r="F25" s="24">
        <v>92</v>
      </c>
      <c r="G25" s="24">
        <v>100</v>
      </c>
      <c r="H25" s="24"/>
      <c r="I25" s="20"/>
      <c r="J25" s="27">
        <f t="shared" si="0"/>
        <v>90.66</v>
      </c>
      <c r="K25" s="26">
        <f t="shared" si="1"/>
        <v>3</v>
      </c>
      <c r="L25" s="26">
        <f t="shared" si="2"/>
        <v>10.066445913694334</v>
      </c>
      <c r="M25" s="21">
        <f t="shared" si="3"/>
        <v>11.103514133790354</v>
      </c>
      <c r="N25" s="21" t="str">
        <f t="shared" si="4"/>
        <v>ОДНОРОДНЫЕ</v>
      </c>
      <c r="O25" s="20">
        <f>D25*J25</f>
        <v>55302.6</v>
      </c>
    </row>
    <row r="26" spans="1:17" s="5" customFormat="1" x14ac:dyDescent="0.25">
      <c r="A26" s="11"/>
      <c r="B26" s="15"/>
      <c r="C26" s="16"/>
      <c r="D26" s="19"/>
      <c r="E26" s="14">
        <f>SUMPRODUCT($D$21:$D$25,E21:E25)</f>
        <v>372900</v>
      </c>
      <c r="F26" s="20">
        <f>SUMPRODUCT($D$21:$D$25,F21:F25)</f>
        <v>415010</v>
      </c>
      <c r="G26" s="20">
        <f>SUMPRODUCT($D$21:$D$25,G21:G25)</f>
        <v>451200</v>
      </c>
      <c r="H26" s="24">
        <f>SUMPRODUCT($D$21:$D$25,H21:H25)</f>
        <v>0</v>
      </c>
      <c r="I26" s="14"/>
      <c r="J26" s="14"/>
      <c r="K26" s="11"/>
      <c r="L26" s="11"/>
      <c r="M26" s="11"/>
      <c r="N26" s="11"/>
      <c r="O26" s="14"/>
    </row>
    <row r="27" spans="1:17" s="6" customFormat="1" x14ac:dyDescent="0.25">
      <c r="A27" s="13"/>
      <c r="B27" s="13"/>
      <c r="C27" s="13"/>
      <c r="D27" s="13"/>
      <c r="E27" s="4"/>
      <c r="F27" s="4"/>
      <c r="G27" s="4"/>
      <c r="H27" s="4"/>
      <c r="I27" s="4"/>
      <c r="J27" s="4"/>
      <c r="K27" s="13"/>
      <c r="L27" s="13"/>
      <c r="M27" s="13"/>
      <c r="N27" s="13"/>
      <c r="O27" s="4"/>
    </row>
    <row r="28" spans="1:17" s="9" customFormat="1" x14ac:dyDescent="0.25">
      <c r="A28" s="33" t="s">
        <v>22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Q28" s="23"/>
    </row>
    <row r="29" spans="1:17" s="9" customFormat="1" x14ac:dyDescent="0.25">
      <c r="A29" s="34" t="s">
        <v>21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1:17" s="9" customFormat="1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7" s="9" customFormat="1" x14ac:dyDescent="0.25">
      <c r="A31" s="31" t="s">
        <v>40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10"/>
      <c r="Q31" s="10"/>
    </row>
    <row r="35" spans="13:14" x14ac:dyDescent="0.25">
      <c r="M35" s="22"/>
    </row>
    <row r="37" spans="13:14" x14ac:dyDescent="0.25">
      <c r="N37" s="22"/>
    </row>
    <row r="38" spans="13:14" x14ac:dyDescent="0.25">
      <c r="M38" s="22"/>
    </row>
  </sheetData>
  <mergeCells count="17">
    <mergeCell ref="C19:D19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6">
    <cfRule type="containsText" dxfId="23" priority="94" operator="containsText" text="НЕ">
      <formula>NOT(ISERROR(SEARCH("НЕ",N26)))</formula>
    </cfRule>
    <cfRule type="containsText" dxfId="22" priority="95" operator="containsText" text="ОДНОРОДНЫЕ">
      <formula>NOT(ISERROR(SEARCH("ОДНОРОДНЫЕ",N26)))</formula>
    </cfRule>
    <cfRule type="containsText" dxfId="21" priority="96" operator="containsText" text="НЕОДНОРОДНЫЕ">
      <formula>NOT(ISERROR(SEARCH("НЕОДНОРОДНЫЕ",N26)))</formula>
    </cfRule>
  </conditionalFormatting>
  <conditionalFormatting sqref="N26">
    <cfRule type="containsText" dxfId="20" priority="91" operator="containsText" text="НЕОДНОРОДНЫЕ">
      <formula>NOT(ISERROR(SEARCH("НЕОДНОРОДНЫЕ",N26)))</formula>
    </cfRule>
    <cfRule type="containsText" dxfId="19" priority="92" operator="containsText" text="ОДНОРОДНЫЕ">
      <formula>NOT(ISERROR(SEARCH("ОДНОРОДНЫЕ",N26)))</formula>
    </cfRule>
    <cfRule type="containsText" dxfId="18" priority="93" operator="containsText" text="НЕОДНОРОДНЫЕ">
      <formula>NOT(ISERROR(SEARCH("НЕОДНОРОДНЫЕ",N26)))</formula>
    </cfRule>
  </conditionalFormatting>
  <conditionalFormatting sqref="N23:N25">
    <cfRule type="containsText" dxfId="17" priority="46" operator="containsText" text="НЕ">
      <formula>NOT(ISERROR(SEARCH("НЕ",N23)))</formula>
    </cfRule>
    <cfRule type="containsText" dxfId="16" priority="47" operator="containsText" text="ОДНОРОДНЫЕ">
      <formula>NOT(ISERROR(SEARCH("ОДНОРОДНЫЕ",N23)))</formula>
    </cfRule>
    <cfRule type="containsText" dxfId="15" priority="48" operator="containsText" text="НЕОДНОРОДНЫЕ">
      <formula>NOT(ISERROR(SEARCH("НЕОДНОРОДНЫЕ",N23)))</formula>
    </cfRule>
  </conditionalFormatting>
  <conditionalFormatting sqref="N23:N25">
    <cfRule type="containsText" dxfId="14" priority="43" operator="containsText" text="НЕОДНОРОДНЫЕ">
      <formula>NOT(ISERROR(SEARCH("НЕОДНОРОДНЫЕ",N23)))</formula>
    </cfRule>
    <cfRule type="containsText" dxfId="13" priority="44" operator="containsText" text="ОДНОРОДНЫЕ">
      <formula>NOT(ISERROR(SEARCH("ОДНОРОДНЫЕ",N23)))</formula>
    </cfRule>
    <cfRule type="containsText" dxfId="12" priority="45" operator="containsText" text="НЕОДНОРОДНЫЕ">
      <formula>NOT(ISERROR(SEARCH("НЕОДНОРОДНЫЕ",N23)))</formula>
    </cfRule>
  </conditionalFormatting>
  <conditionalFormatting sqref="N22">
    <cfRule type="containsText" dxfId="11" priority="40" operator="containsText" text="НЕ">
      <formula>NOT(ISERROR(SEARCH("НЕ",N22)))</formula>
    </cfRule>
    <cfRule type="containsText" dxfId="10" priority="41" operator="containsText" text="ОДНОРОДНЫЕ">
      <formula>NOT(ISERROR(SEARCH("ОДНОРОДНЫЕ",N22)))</formula>
    </cfRule>
    <cfRule type="containsText" dxfId="9" priority="42" operator="containsText" text="НЕОДНОРОДНЫЕ">
      <formula>NOT(ISERROR(SEARCH("НЕОДНОРОДНЫЕ",N22)))</formula>
    </cfRule>
  </conditionalFormatting>
  <conditionalFormatting sqref="N22">
    <cfRule type="containsText" dxfId="8" priority="37" operator="containsText" text="НЕОДНОРОДНЫЕ">
      <formula>NOT(ISERROR(SEARCH("НЕОДНОРОДНЫЕ",N22)))</formula>
    </cfRule>
    <cfRule type="containsText" dxfId="7" priority="38" operator="containsText" text="ОДНОРОДНЫЕ">
      <formula>NOT(ISERROR(SEARCH("ОДНОРОДНЫЕ",N22)))</formula>
    </cfRule>
    <cfRule type="containsText" dxfId="6" priority="39" operator="containsText" text="НЕОДНОРОДНЫЕ">
      <formula>NOT(ISERROR(SEARCH("НЕОДНОРОДНЫЕ",N22)))</formula>
    </cfRule>
  </conditionalFormatting>
  <conditionalFormatting sqref="N21">
    <cfRule type="containsText" dxfId="5" priority="34" operator="containsText" text="НЕ">
      <formula>NOT(ISERROR(SEARCH("НЕ",N21)))</formula>
    </cfRule>
    <cfRule type="containsText" dxfId="4" priority="35" operator="containsText" text="ОДНОРОДНЫЕ">
      <formula>NOT(ISERROR(SEARCH("ОДНОРОДНЫЕ",N21)))</formula>
    </cfRule>
    <cfRule type="containsText" dxfId="3" priority="36" operator="containsText" text="НЕОДНОРОДНЫЕ">
      <formula>NOT(ISERROR(SEARCH("НЕОДНОРОДНЫЕ",N21)))</formula>
    </cfRule>
  </conditionalFormatting>
  <conditionalFormatting sqref="N21">
    <cfRule type="containsText" dxfId="2" priority="31" operator="containsText" text="НЕОДНОРОДНЫЕ">
      <formula>NOT(ISERROR(SEARCH("НЕОДНОРОДНЫЕ",N21)))</formula>
    </cfRule>
    <cfRule type="containsText" dxfId="1" priority="32" operator="containsText" text="ОДНОРОДНЫЕ">
      <formula>NOT(ISERROR(SEARCH("ОДНОРОДНЫЕ",N21)))</formula>
    </cfRule>
    <cfRule type="containsText" dxfId="0" priority="3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2024-05-08T02:32:47Z</dcterms:modified>
</cp:coreProperties>
</file>