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-120" yWindow="-120" windowWidth="29040" windowHeight="1584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C17" i="1" l="1"/>
  <c r="G30" i="1" l="1"/>
  <c r="H21" i="1" l="1"/>
  <c r="H22" i="1"/>
  <c r="H23" i="1"/>
  <c r="H24" i="1"/>
  <c r="H25" i="1"/>
  <c r="H26" i="1"/>
  <c r="H27" i="1"/>
  <c r="H28" i="1"/>
  <c r="H29" i="1"/>
  <c r="H20" i="1"/>
  <c r="F30" i="1" l="1"/>
  <c r="E30" i="1"/>
  <c r="J27" i="1"/>
  <c r="I27" i="1"/>
  <c r="M27" i="1"/>
  <c r="J26" i="1"/>
  <c r="I26" i="1"/>
  <c r="M26" i="1"/>
  <c r="J25" i="1"/>
  <c r="I25" i="1"/>
  <c r="M25" i="1"/>
  <c r="J24" i="1"/>
  <c r="I24" i="1"/>
  <c r="M24" i="1"/>
  <c r="J23" i="1"/>
  <c r="I23" i="1"/>
  <c r="M23" i="1"/>
  <c r="J22" i="1"/>
  <c r="I22" i="1"/>
  <c r="M22" i="1"/>
  <c r="J21" i="1"/>
  <c r="I21" i="1"/>
  <c r="M21" i="1"/>
  <c r="J20" i="1"/>
  <c r="I20" i="1"/>
  <c r="M20" i="1"/>
  <c r="J29" i="1"/>
  <c r="I29" i="1"/>
  <c r="M29" i="1"/>
  <c r="J28" i="1"/>
  <c r="I28" i="1"/>
  <c r="M28" i="1"/>
  <c r="K29" i="1" l="1"/>
  <c r="L29" i="1" s="1"/>
  <c r="K26" i="1"/>
  <c r="L26" i="1" s="1"/>
  <c r="K22" i="1"/>
  <c r="L22" i="1" s="1"/>
  <c r="K20" i="1"/>
  <c r="L20" i="1" s="1"/>
  <c r="K24" i="1"/>
  <c r="L24" i="1" s="1"/>
  <c r="K27" i="1"/>
  <c r="L27" i="1" s="1"/>
  <c r="K25" i="1"/>
  <c r="L25" i="1" s="1"/>
  <c r="K21" i="1"/>
  <c r="L21" i="1" s="1"/>
  <c r="K28" i="1"/>
  <c r="L28" i="1" s="1"/>
  <c r="K23" i="1"/>
  <c r="L23" i="1" s="1"/>
  <c r="M30" i="1" l="1"/>
</calcChain>
</file>

<file path=xl/sharedStrings.xml><?xml version="1.0" encoding="utf-8"?>
<sst xmlns="http://schemas.openxmlformats.org/spreadsheetml/2006/main" count="56" uniqueCount="44">
  <si>
    <t>№ п/п</t>
  </si>
  <si>
    <t>Наименование товара, работ, услуг</t>
  </si>
  <si>
    <t>Объем</t>
  </si>
  <si>
    <t>Ед.изм.</t>
  </si>
  <si>
    <t>Кол-во</t>
  </si>
  <si>
    <t>Цена за ед.изм.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</si>
  <si>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</si>
  <si>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</si>
  <si>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</si>
  <si>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</si>
  <si>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</si>
  <si>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</si>
  <si>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</si>
  <si>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</si>
  <si>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</si>
  <si>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</si>
  <si>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</si>
  <si>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</si>
  <si>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</si>
  <si>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</si>
  <si>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</si>
  <si>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</si>
  <si>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только субъекты малого и среднего предпринимательства</t>
  </si>
  <si>
    <t>путем запроса котировок в электронной форме, участниками которого могут являться</t>
  </si>
  <si>
    <t>Источник № 1</t>
  </si>
  <si>
    <t>Источник № 2</t>
  </si>
  <si>
    <t>Источник № 3</t>
  </si>
  <si>
    <t>Начальная (максимальная) цена договора</t>
  </si>
  <si>
    <t>№ 093-24</t>
  </si>
  <si>
    <t>на поставку расходных материалов для КДЛ (тест полоски, сухая химия)</t>
  </si>
  <si>
    <t>Тест-полоски  для  определения уровня глюкозы в крови</t>
  </si>
  <si>
    <t>Тест-полоски  для определения уровня глюкозы в моче</t>
  </si>
  <si>
    <t>Тест – полоски  для анализа уровня кетоновых тел</t>
  </si>
  <si>
    <t>Визуальные тест-полоски для определения гемоглобина и крови  в моче</t>
  </si>
  <si>
    <t>Тест-полоски "Урибел" предназначены для качественного и полуколичественного определения белка в моче</t>
  </si>
  <si>
    <t>Тест-полоски для определения микроальбумина</t>
  </si>
  <si>
    <t>Тест- полоски для полуколичественного определения креатинина и альбумина в моче</t>
  </si>
  <si>
    <t>Тест- полоски для определения  рН жидкостей</t>
  </si>
  <si>
    <t>упак</t>
  </si>
  <si>
    <t>шт.</t>
  </si>
  <si>
    <t>вх. № 978 от 24.04.2024</t>
  </si>
  <si>
    <t>вх. № 977 от 24.04.2024</t>
  </si>
  <si>
    <t>вх. № 976 от 24.04.2024</t>
  </si>
  <si>
    <t>Начальная (максимальная) цена договора устанавливается в размере  698 849,87 руб. (шестьсот девяносто восемь тысяч восемьсот сорок девять рублей восемьдесят семь копеек)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</si>
</sst>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_р_."/>
    <numFmt numFmtId="165" formatCode="0.000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164" fontId="1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right"/>
    </xf>
    <xf numFmtId="164" fontId="3" fillId="0" borderId="1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right" indent="15"/>
    </xf>
    <xf numFmtId="2" fontId="1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64" fontId="1" fillId="0" borderId="5" xfId="0" applyNumberFormat="1" applyFont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164" fontId="1" fillId="0" borderId="3" xfId="0" applyNumberFormat="1" applyFont="1" applyFill="1" applyBorder="1" applyAlignment="1">
      <alignment horizontal="center" vertical="center" wrapText="1"/>
    </xf>
    <xf numFmtId="165" fontId="1" fillId="0" borderId="0" xfId="0" applyNumberFormat="1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Fill="1" applyAlignment="1">
      <alignment horizontal="right" vertical="center" wrapText="1"/>
    </xf>
    <xf numFmtId="0" fontId="5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18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1"/>
  <sheetViews>
    <sheetView tabSelected="1" zoomScale="85" zoomScaleNormal="85" zoomScalePageLayoutView="70" workbookViewId="0">
      <selection activeCell="C18" sqref="C18:D18"/>
    </sheetView>
  </sheetViews>
  <sheetFormatPr defaultRowHeight="15" x14ac:dyDescent="0.25"/>
  <cols>
    <col min="1" max="1" width="6.140625" style="14" customWidth="1"/>
    <col min="2" max="2" width="68.28515625" style="14" customWidth="1"/>
    <col min="3" max="3" width="9.5703125" style="14" customWidth="1"/>
    <col min="4" max="4" width="7.140625" style="14" bestFit="1" customWidth="1"/>
    <col min="5" max="5" width="16.5703125" style="1" customWidth="1"/>
    <col min="6" max="6" width="16.28515625" style="1" customWidth="1"/>
    <col min="7" max="7" width="15.42578125" style="1" customWidth="1"/>
    <col min="8" max="8" width="13.7109375" style="1" customWidth="1"/>
    <col min="9" max="9" width="9.42578125" style="14" customWidth="1"/>
    <col min="10" max="10" width="12.5703125" style="14" customWidth="1"/>
    <col min="11" max="11" width="10.28515625" style="14" customWidth="1"/>
    <col min="12" max="12" width="22.42578125" style="14" bestFit="1" customWidth="1"/>
    <col min="13" max="13" width="17.5703125" style="1" customWidth="1"/>
    <col min="14" max="14" width="9.7109375" style="14" bestFit="1" customWidth="1"/>
    <col min="15" max="16" width="10.7109375" style="14" bestFit="1" customWidth="1"/>
    <col min="17" max="17" width="11.7109375" style="14" bestFit="1" customWidth="1"/>
    <col min="18" max="18" width="10.7109375" style="14" bestFit="1" customWidth="1"/>
    <col min="19" max="16384" width="9.140625" style="14"/>
  </cols>
  <sheetData>
    <row r="1" spans="2:13" x14ac:dyDescent="0.25">
      <c r="M1" s="10" t="s">
        <v>20</v>
      </c>
    </row>
    <row r="2" spans="2:13" ht="14.45" customHeight="1" x14ac:dyDescent="0.25">
      <c r="M2" s="10" t="s">
        <v>21</v>
      </c>
    </row>
    <row r="3" spans="2:13" x14ac:dyDescent="0.25">
      <c r="E3" s="35" t="s">
        <v>29</v>
      </c>
      <c r="F3" s="35"/>
      <c r="G3" s="35"/>
      <c r="H3" s="35"/>
      <c r="I3" s="35"/>
      <c r="J3" s="35"/>
      <c r="K3" s="35"/>
      <c r="L3" s="35"/>
      <c r="M3" s="35"/>
    </row>
    <row r="4" spans="2:13" x14ac:dyDescent="0.25">
      <c r="G4" s="7"/>
      <c r="H4" s="7"/>
      <c r="I4" s="6"/>
      <c r="J4" s="6"/>
      <c r="K4" s="6"/>
      <c r="L4" s="6"/>
      <c r="M4" s="11" t="s">
        <v>23</v>
      </c>
    </row>
    <row r="5" spans="2:13" x14ac:dyDescent="0.25">
      <c r="G5" s="7"/>
      <c r="H5" s="7"/>
      <c r="I5" s="6"/>
      <c r="J5" s="6"/>
      <c r="K5" s="6"/>
      <c r="L5" s="6"/>
      <c r="M5" s="11" t="s">
        <v>22</v>
      </c>
    </row>
    <row r="6" spans="2:13" ht="14.45" customHeight="1" x14ac:dyDescent="0.25">
      <c r="G6" s="7"/>
      <c r="H6" s="7"/>
      <c r="I6" s="6"/>
      <c r="J6" s="6"/>
      <c r="K6" s="6"/>
      <c r="L6" s="6"/>
      <c r="M6" s="11" t="s">
        <v>28</v>
      </c>
    </row>
    <row r="7" spans="2:13" x14ac:dyDescent="0.25">
      <c r="G7" s="7"/>
      <c r="H7" s="7"/>
      <c r="I7" s="6"/>
      <c r="J7" s="6"/>
      <c r="K7" s="6"/>
      <c r="L7" s="6"/>
      <c r="M7" s="7"/>
    </row>
    <row r="8" spans="2:13" x14ac:dyDescent="0.25">
      <c r="G8" s="7"/>
      <c r="H8" s="7"/>
      <c r="I8" s="6"/>
      <c r="J8" s="6"/>
      <c r="K8" s="6"/>
      <c r="L8" s="6"/>
      <c r="M8" s="8" t="s">
        <v>12</v>
      </c>
    </row>
    <row r="9" spans="2:13" x14ac:dyDescent="0.25">
      <c r="M9" s="2" t="s">
        <v>17</v>
      </c>
    </row>
    <row r="10" spans="2:13" x14ac:dyDescent="0.25">
      <c r="M10" s="2" t="s">
        <v>13</v>
      </c>
    </row>
    <row r="12" spans="2:13" ht="28.9" customHeight="1" x14ac:dyDescent="0.25">
      <c r="J12" s="39" t="s">
        <v>16</v>
      </c>
      <c r="K12" s="39"/>
      <c r="M12" s="1" t="s">
        <v>14</v>
      </c>
    </row>
    <row r="14" spans="2:13" x14ac:dyDescent="0.25">
      <c r="B14" s="39" t="s">
        <v>15</v>
      </c>
      <c r="C14" s="39"/>
      <c r="D14" s="39"/>
      <c r="E14" s="39"/>
      <c r="F14" s="39"/>
      <c r="G14" s="39"/>
      <c r="H14" s="39"/>
      <c r="I14" s="39"/>
      <c r="J14" s="39"/>
      <c r="K14" s="39"/>
      <c r="L14" s="39"/>
    </row>
    <row r="15" spans="2:13" hidden="1" x14ac:dyDescent="0.25"/>
    <row r="17" spans="1:15" ht="54.6" customHeight="1" x14ac:dyDescent="0.25">
      <c r="A17" s="43" t="s">
        <v>27</v>
      </c>
      <c r="B17" s="44"/>
      <c r="C17" s="45">
        <f>SUM(M20:M29)</f>
        <v>698849.87</v>
      </c>
      <c r="D17" s="46"/>
      <c r="E17" s="30" t="s">
        <v>40</v>
      </c>
      <c r="F17" s="30" t="s">
        <v>41</v>
      </c>
      <c r="G17" s="30" t="s">
        <v>42</v>
      </c>
      <c r="H17" s="15"/>
      <c r="I17" s="12"/>
      <c r="J17" s="12"/>
      <c r="K17" s="12"/>
      <c r="L17" s="12"/>
      <c r="M17" s="15"/>
    </row>
    <row r="18" spans="1:15" ht="30" customHeight="1" x14ac:dyDescent="0.25">
      <c r="A18" s="34" t="s">
        <v>0</v>
      </c>
      <c r="B18" s="34" t="s">
        <v>1</v>
      </c>
      <c r="C18" s="34" t="s">
        <v>2</v>
      </c>
      <c r="D18" s="34"/>
      <c r="E18" s="19" t="s">
        <v>24</v>
      </c>
      <c r="F18" s="19" t="s">
        <v>25</v>
      </c>
      <c r="G18" s="19" t="s">
        <v>26</v>
      </c>
      <c r="H18" s="47" t="s">
        <v>11</v>
      </c>
      <c r="I18" s="34" t="s">
        <v>8</v>
      </c>
      <c r="J18" s="34" t="s">
        <v>9</v>
      </c>
      <c r="K18" s="34" t="s">
        <v>10</v>
      </c>
      <c r="L18" s="34" t="s">
        <v>6</v>
      </c>
      <c r="M18" s="42" t="s">
        <v>7</v>
      </c>
    </row>
    <row r="19" spans="1:15" x14ac:dyDescent="0.25">
      <c r="A19" s="49"/>
      <c r="B19" s="49"/>
      <c r="C19" s="13" t="s">
        <v>3</v>
      </c>
      <c r="D19" s="13" t="s">
        <v>4</v>
      </c>
      <c r="E19" s="16" t="s">
        <v>5</v>
      </c>
      <c r="F19" s="27" t="s">
        <v>5</v>
      </c>
      <c r="G19" s="27" t="s">
        <v>5</v>
      </c>
      <c r="H19" s="48"/>
      <c r="I19" s="34"/>
      <c r="J19" s="34"/>
      <c r="K19" s="34"/>
      <c r="L19" s="34"/>
      <c r="M19" s="42"/>
    </row>
    <row r="20" spans="1:15" s="24" customFormat="1" x14ac:dyDescent="0.25">
      <c r="A20" s="4">
        <v>1</v>
      </c>
      <c r="B20" s="31" t="s">
        <v>30</v>
      </c>
      <c r="C20" s="29" t="s">
        <v>38</v>
      </c>
      <c r="D20" s="17">
        <v>42</v>
      </c>
      <c r="E20" s="32">
        <v>2870</v>
      </c>
      <c r="F20" s="19">
        <v>2845</v>
      </c>
      <c r="G20" s="19">
        <v>2800</v>
      </c>
      <c r="H20" s="26">
        <f>ROUNDDOWN(AVERAGE(E20:G20),2)</f>
        <v>2838.33</v>
      </c>
      <c r="I20" s="23">
        <f t="shared" ref="I20:I27" si="0" xml:space="preserve"> COUNT(E20:G20)</f>
        <v>3</v>
      </c>
      <c r="J20" s="23">
        <f t="shared" ref="J20:J27" si="1">STDEV(E20:G20)</f>
        <v>35.472994422987938</v>
      </c>
      <c r="K20" s="23">
        <f t="shared" ref="K20:K27" si="2">J20/H20*100</f>
        <v>1.2497840076026374</v>
      </c>
      <c r="L20" s="23" t="str">
        <f t="shared" ref="L20:L27" si="3">IF(K20&lt;33,"ОДНОРОДНЫЕ","НЕОДНОРОДНЫЕ")</f>
        <v>ОДНОРОДНЫЕ</v>
      </c>
      <c r="M20" s="25">
        <f t="shared" ref="M20:M27" si="4">D20*H20</f>
        <v>119209.86</v>
      </c>
      <c r="O20" s="9"/>
    </row>
    <row r="21" spans="1:15" s="24" customFormat="1" x14ac:dyDescent="0.25">
      <c r="A21" s="4">
        <v>2</v>
      </c>
      <c r="B21" s="31" t="s">
        <v>30</v>
      </c>
      <c r="C21" s="29" t="s">
        <v>38</v>
      </c>
      <c r="D21" s="17">
        <v>2</v>
      </c>
      <c r="E21" s="32">
        <v>2083</v>
      </c>
      <c r="F21" s="19">
        <v>2040</v>
      </c>
      <c r="G21" s="19">
        <v>2000</v>
      </c>
      <c r="H21" s="26">
        <f t="shared" ref="H21:H29" si="5">ROUNDDOWN(AVERAGE(E21:G21),2)</f>
        <v>2041</v>
      </c>
      <c r="I21" s="23">
        <f t="shared" si="0"/>
        <v>3</v>
      </c>
      <c r="J21" s="23">
        <f t="shared" si="1"/>
        <v>41.509035161034518</v>
      </c>
      <c r="K21" s="23">
        <f t="shared" si="2"/>
        <v>2.0337596845190848</v>
      </c>
      <c r="L21" s="23" t="str">
        <f t="shared" si="3"/>
        <v>ОДНОРОДНЫЕ</v>
      </c>
      <c r="M21" s="25">
        <f t="shared" si="4"/>
        <v>4082</v>
      </c>
      <c r="O21" s="9"/>
    </row>
    <row r="22" spans="1:15" s="24" customFormat="1" x14ac:dyDescent="0.25">
      <c r="A22" s="4">
        <v>3</v>
      </c>
      <c r="B22" s="31" t="s">
        <v>30</v>
      </c>
      <c r="C22" s="29" t="s">
        <v>38</v>
      </c>
      <c r="D22" s="17">
        <v>15</v>
      </c>
      <c r="E22" s="32">
        <v>3386</v>
      </c>
      <c r="F22" s="19">
        <v>3350</v>
      </c>
      <c r="G22" s="19">
        <v>3300</v>
      </c>
      <c r="H22" s="26">
        <f t="shared" si="5"/>
        <v>3345.33</v>
      </c>
      <c r="I22" s="23">
        <f t="shared" si="0"/>
        <v>3</v>
      </c>
      <c r="J22" s="23">
        <f t="shared" si="1"/>
        <v>43.189504897988044</v>
      </c>
      <c r="K22" s="23">
        <f t="shared" si="2"/>
        <v>1.2910386986631526</v>
      </c>
      <c r="L22" s="23" t="str">
        <f t="shared" si="3"/>
        <v>ОДНОРОДНЫЕ</v>
      </c>
      <c r="M22" s="25">
        <f t="shared" si="4"/>
        <v>50179.95</v>
      </c>
      <c r="O22" s="9"/>
    </row>
    <row r="23" spans="1:15" s="24" customFormat="1" x14ac:dyDescent="0.25">
      <c r="A23" s="4">
        <v>4</v>
      </c>
      <c r="B23" s="31" t="s">
        <v>31</v>
      </c>
      <c r="C23" s="29" t="s">
        <v>38</v>
      </c>
      <c r="D23" s="17">
        <v>10</v>
      </c>
      <c r="E23" s="32">
        <v>784</v>
      </c>
      <c r="F23" s="19">
        <v>738</v>
      </c>
      <c r="G23" s="19">
        <v>700</v>
      </c>
      <c r="H23" s="26">
        <f t="shared" si="5"/>
        <v>740.66</v>
      </c>
      <c r="I23" s="23">
        <f t="shared" si="0"/>
        <v>3</v>
      </c>
      <c r="J23" s="23">
        <f t="shared" si="1"/>
        <v>42.063444144926287</v>
      </c>
      <c r="K23" s="23">
        <f t="shared" si="2"/>
        <v>5.6791839906200261</v>
      </c>
      <c r="L23" s="23" t="str">
        <f t="shared" si="3"/>
        <v>ОДНОРОДНЫЕ</v>
      </c>
      <c r="M23" s="25">
        <f t="shared" si="4"/>
        <v>7406.5999999999995</v>
      </c>
      <c r="O23" s="9"/>
    </row>
    <row r="24" spans="1:15" s="24" customFormat="1" x14ac:dyDescent="0.25">
      <c r="A24" s="4">
        <v>5</v>
      </c>
      <c r="B24" s="31" t="s">
        <v>32</v>
      </c>
      <c r="C24" s="29" t="s">
        <v>38</v>
      </c>
      <c r="D24" s="17">
        <v>100</v>
      </c>
      <c r="E24" s="32">
        <v>784</v>
      </c>
      <c r="F24" s="19">
        <v>738</v>
      </c>
      <c r="G24" s="19">
        <v>700</v>
      </c>
      <c r="H24" s="26">
        <f t="shared" si="5"/>
        <v>740.66</v>
      </c>
      <c r="I24" s="23">
        <f t="shared" si="0"/>
        <v>3</v>
      </c>
      <c r="J24" s="23">
        <f t="shared" si="1"/>
        <v>42.063444144926287</v>
      </c>
      <c r="K24" s="23">
        <f t="shared" si="2"/>
        <v>5.6791839906200261</v>
      </c>
      <c r="L24" s="23" t="str">
        <f t="shared" si="3"/>
        <v>ОДНОРОДНЫЕ</v>
      </c>
      <c r="M24" s="25">
        <f t="shared" si="4"/>
        <v>74066</v>
      </c>
      <c r="O24" s="9"/>
    </row>
    <row r="25" spans="1:15" s="24" customFormat="1" x14ac:dyDescent="0.25">
      <c r="A25" s="4">
        <v>6</v>
      </c>
      <c r="B25" s="31" t="s">
        <v>33</v>
      </c>
      <c r="C25" s="29" t="s">
        <v>38</v>
      </c>
      <c r="D25" s="17">
        <v>14</v>
      </c>
      <c r="E25" s="32">
        <v>915</v>
      </c>
      <c r="F25" s="19">
        <v>873</v>
      </c>
      <c r="G25" s="19">
        <v>850</v>
      </c>
      <c r="H25" s="26">
        <f t="shared" si="5"/>
        <v>879.33</v>
      </c>
      <c r="I25" s="23">
        <f t="shared" si="0"/>
        <v>3</v>
      </c>
      <c r="J25" s="23">
        <f t="shared" si="1"/>
        <v>32.959571194621653</v>
      </c>
      <c r="K25" s="23">
        <f t="shared" si="2"/>
        <v>3.7482596061344036</v>
      </c>
      <c r="L25" s="23" t="str">
        <f t="shared" si="3"/>
        <v>ОДНОРОДНЫЕ</v>
      </c>
      <c r="M25" s="25">
        <f t="shared" si="4"/>
        <v>12310.62</v>
      </c>
      <c r="O25" s="9"/>
    </row>
    <row r="26" spans="1:15" s="24" customFormat="1" ht="30" x14ac:dyDescent="0.25">
      <c r="A26" s="4">
        <v>7</v>
      </c>
      <c r="B26" s="31" t="s">
        <v>34</v>
      </c>
      <c r="C26" s="29" t="s">
        <v>38</v>
      </c>
      <c r="D26" s="17">
        <v>20</v>
      </c>
      <c r="E26" s="32">
        <v>398</v>
      </c>
      <c r="F26" s="19">
        <v>385</v>
      </c>
      <c r="G26" s="19">
        <v>350</v>
      </c>
      <c r="H26" s="26">
        <f t="shared" si="5"/>
        <v>377.66</v>
      </c>
      <c r="I26" s="23">
        <f t="shared" si="0"/>
        <v>3</v>
      </c>
      <c r="J26" s="23">
        <f t="shared" si="1"/>
        <v>24.826061575153908</v>
      </c>
      <c r="K26" s="23">
        <f t="shared" si="2"/>
        <v>6.573653967895436</v>
      </c>
      <c r="L26" s="23" t="str">
        <f t="shared" si="3"/>
        <v>ОДНОРОДНЫЕ</v>
      </c>
      <c r="M26" s="25">
        <f t="shared" si="4"/>
        <v>7553.2000000000007</v>
      </c>
      <c r="O26" s="9"/>
    </row>
    <row r="27" spans="1:15" s="24" customFormat="1" x14ac:dyDescent="0.25">
      <c r="A27" s="4">
        <v>8</v>
      </c>
      <c r="B27" s="31" t="s">
        <v>35</v>
      </c>
      <c r="C27" s="29" t="s">
        <v>38</v>
      </c>
      <c r="D27" s="17">
        <v>100</v>
      </c>
      <c r="E27" s="32">
        <v>3578</v>
      </c>
      <c r="F27" s="19">
        <v>3540</v>
      </c>
      <c r="G27" s="19">
        <v>3500</v>
      </c>
      <c r="H27" s="26">
        <f t="shared" si="5"/>
        <v>3539.33</v>
      </c>
      <c r="I27" s="23">
        <f t="shared" si="0"/>
        <v>3</v>
      </c>
      <c r="J27" s="23">
        <f t="shared" si="1"/>
        <v>39.004273270160198</v>
      </c>
      <c r="K27" s="23">
        <f t="shared" si="2"/>
        <v>1.1020242043030799</v>
      </c>
      <c r="L27" s="23" t="str">
        <f t="shared" si="3"/>
        <v>ОДНОРОДНЫЕ</v>
      </c>
      <c r="M27" s="25">
        <f t="shared" si="4"/>
        <v>353933</v>
      </c>
      <c r="O27" s="9"/>
    </row>
    <row r="28" spans="1:15" s="24" customFormat="1" ht="30" x14ac:dyDescent="0.25">
      <c r="A28" s="4">
        <v>9</v>
      </c>
      <c r="B28" s="31" t="s">
        <v>36</v>
      </c>
      <c r="C28" s="29" t="s">
        <v>38</v>
      </c>
      <c r="D28" s="17">
        <v>30</v>
      </c>
      <c r="E28" s="32">
        <v>2295</v>
      </c>
      <c r="F28" s="19">
        <v>2252</v>
      </c>
      <c r="G28" s="19">
        <v>2200</v>
      </c>
      <c r="H28" s="26">
        <f t="shared" si="5"/>
        <v>2249</v>
      </c>
      <c r="I28" s="23">
        <f t="shared" ref="I28:I29" si="6" xml:space="preserve"> COUNT(E28:G28)</f>
        <v>3</v>
      </c>
      <c r="J28" s="23">
        <f t="shared" ref="J28:J29" si="7">STDEV(E28:G28)</f>
        <v>47.570999569065187</v>
      </c>
      <c r="K28" s="23">
        <f t="shared" ref="K28:K29" si="8">J28/H28*100</f>
        <v>2.1152067393981855</v>
      </c>
      <c r="L28" s="23" t="str">
        <f t="shared" ref="L28:L29" si="9">IF(K28&lt;33,"ОДНОРОДНЫЕ","НЕОДНОРОДНЫЕ")</f>
        <v>ОДНОРОДНЫЕ</v>
      </c>
      <c r="M28" s="25">
        <f t="shared" ref="M28:M29" si="10">D28*H28</f>
        <v>67470</v>
      </c>
      <c r="O28" s="9"/>
    </row>
    <row r="29" spans="1:15" s="24" customFormat="1" x14ac:dyDescent="0.25">
      <c r="A29" s="4">
        <v>10</v>
      </c>
      <c r="B29" s="31" t="s">
        <v>37</v>
      </c>
      <c r="C29" s="29" t="s">
        <v>39</v>
      </c>
      <c r="D29" s="17">
        <v>4</v>
      </c>
      <c r="E29" s="32">
        <v>694</v>
      </c>
      <c r="F29" s="19">
        <v>670</v>
      </c>
      <c r="G29" s="19">
        <v>615</v>
      </c>
      <c r="H29" s="26">
        <f t="shared" si="5"/>
        <v>659.66</v>
      </c>
      <c r="I29" s="23">
        <f t="shared" si="6"/>
        <v>3</v>
      </c>
      <c r="J29" s="23">
        <f t="shared" si="7"/>
        <v>40.501028793517499</v>
      </c>
      <c r="K29" s="23">
        <f t="shared" si="8"/>
        <v>6.1396823808503624</v>
      </c>
      <c r="L29" s="23" t="str">
        <f t="shared" si="9"/>
        <v>ОДНОРОДНЫЕ</v>
      </c>
      <c r="M29" s="25">
        <f t="shared" si="10"/>
        <v>2638.64</v>
      </c>
      <c r="O29" s="9"/>
    </row>
    <row r="30" spans="1:15" x14ac:dyDescent="0.25">
      <c r="A30" s="4"/>
      <c r="B30" s="20"/>
      <c r="C30" s="21"/>
      <c r="D30" s="22"/>
      <c r="E30" s="28">
        <f>SUMPRODUCT($D$20:$D$29,E20:E29)</f>
        <v>711932</v>
      </c>
      <c r="F30" s="28">
        <f>SUMPRODUCT($D$20:$D$29,F20:F29)</f>
        <v>699162</v>
      </c>
      <c r="G30" s="18">
        <f>SUMPRODUCT($D$20:$D$29,G20:G29)</f>
        <v>685460</v>
      </c>
      <c r="H30" s="15"/>
      <c r="I30" s="12"/>
      <c r="J30" s="12"/>
      <c r="K30" s="12"/>
      <c r="L30" s="12"/>
      <c r="M30" s="3">
        <f>SUM(M20:M29)</f>
        <v>698849.87</v>
      </c>
    </row>
    <row r="32" spans="1:15" x14ac:dyDescent="0.25">
      <c r="A32" s="40" t="s">
        <v>19</v>
      </c>
      <c r="B32" s="40"/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O32" s="9"/>
    </row>
    <row r="33" spans="1:15" x14ac:dyDescent="0.25">
      <c r="A33" s="41" t="s">
        <v>18</v>
      </c>
      <c r="B33" s="41"/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41"/>
    </row>
    <row r="34" spans="1:15" ht="15" customHeight="1" x14ac:dyDescent="0.25">
      <c r="A34" s="38"/>
      <c r="B34" s="38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</row>
    <row r="35" spans="1:15" s="6" customFormat="1" x14ac:dyDescent="0.25">
      <c r="A35" s="36" t="s">
        <v>43</v>
      </c>
      <c r="B35" s="37"/>
      <c r="C35" s="37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5"/>
      <c r="O35" s="5"/>
    </row>
    <row r="37" spans="1:15" x14ac:dyDescent="0.25">
      <c r="J37" s="9"/>
      <c r="L37" s="33"/>
    </row>
    <row r="41" spans="1:15" x14ac:dyDescent="0.25">
      <c r="L41" s="9"/>
    </row>
  </sheetData>
  <mergeCells count="18">
    <mergeCell ref="A18:A19"/>
    <mergeCell ref="B18:B19"/>
    <mergeCell ref="C18:D18"/>
    <mergeCell ref="E3:M3"/>
    <mergeCell ref="A35:M35"/>
    <mergeCell ref="A34:M34"/>
    <mergeCell ref="J12:K12"/>
    <mergeCell ref="B14:L14"/>
    <mergeCell ref="A32:M32"/>
    <mergeCell ref="A33:M33"/>
    <mergeCell ref="M18:M19"/>
    <mergeCell ref="A17:B17"/>
    <mergeCell ref="C17:D17"/>
    <mergeCell ref="H18:H19"/>
    <mergeCell ref="I18:I19"/>
    <mergeCell ref="J18:J19"/>
    <mergeCell ref="K18:K19"/>
    <mergeCell ref="L18:L19"/>
  </mergeCells>
  <conditionalFormatting sqref="L30">
    <cfRule type="containsText" dxfId="17" priority="88" operator="containsText" text="НЕ">
      <formula>NOT(ISERROR(SEARCH("НЕ",L30)))</formula>
    </cfRule>
    <cfRule type="containsText" dxfId="16" priority="89" operator="containsText" text="ОДНОРОДНЫЕ">
      <formula>NOT(ISERROR(SEARCH("ОДНОРОДНЫЕ",L30)))</formula>
    </cfRule>
    <cfRule type="containsText" dxfId="15" priority="90" operator="containsText" text="НЕОДНОРОДНЫЕ">
      <formula>NOT(ISERROR(SEARCH("НЕОДНОРОДНЫЕ",L30)))</formula>
    </cfRule>
  </conditionalFormatting>
  <conditionalFormatting sqref="L30">
    <cfRule type="containsText" dxfId="14" priority="85" operator="containsText" text="НЕОДНОРОДНЫЕ">
      <formula>NOT(ISERROR(SEARCH("НЕОДНОРОДНЫЕ",L30)))</formula>
    </cfRule>
    <cfRule type="containsText" dxfId="13" priority="86" operator="containsText" text="ОДНОРОДНЫЕ">
      <formula>NOT(ISERROR(SEARCH("ОДНОРОДНЫЕ",L30)))</formula>
    </cfRule>
    <cfRule type="containsText" dxfId="12" priority="87" operator="containsText" text="НЕОДНОРОДНЫЕ">
      <formula>NOT(ISERROR(SEARCH("НЕОДНОРОДНЫЕ",L30)))</formula>
    </cfRule>
  </conditionalFormatting>
  <conditionalFormatting sqref="L28:L29">
    <cfRule type="containsText" dxfId="11" priority="16" operator="containsText" text="НЕ">
      <formula>NOT(ISERROR(SEARCH("НЕ",L28)))</formula>
    </cfRule>
    <cfRule type="containsText" dxfId="10" priority="17" operator="containsText" text="ОДНОРОДНЫЕ">
      <formula>NOT(ISERROR(SEARCH("ОДНОРОДНЫЕ",L28)))</formula>
    </cfRule>
    <cfRule type="containsText" dxfId="9" priority="18" operator="containsText" text="НЕОДНОРОДНЫЕ">
      <formula>NOT(ISERROR(SEARCH("НЕОДНОРОДНЫЕ",L28)))</formula>
    </cfRule>
  </conditionalFormatting>
  <conditionalFormatting sqref="L28:L29">
    <cfRule type="containsText" dxfId="8" priority="13" operator="containsText" text="НЕОДНОРОДНЫЕ">
      <formula>NOT(ISERROR(SEARCH("НЕОДНОРОДНЫЕ",L28)))</formula>
    </cfRule>
    <cfRule type="containsText" dxfId="7" priority="14" operator="containsText" text="ОДНОРОДНЫЕ">
      <formula>NOT(ISERROR(SEARCH("ОДНОРОДНЫЕ",L28)))</formula>
    </cfRule>
    <cfRule type="containsText" dxfId="6" priority="15" operator="containsText" text="НЕОДНОРОДНЫЕ">
      <formula>NOT(ISERROR(SEARCH("НЕОДНОРОДНЫЕ",L28)))</formula>
    </cfRule>
  </conditionalFormatting>
  <conditionalFormatting sqref="L20:L27">
    <cfRule type="containsText" dxfId="5" priority="10" operator="containsText" text="НЕ">
      <formula>NOT(ISERROR(SEARCH("НЕ",L20)))</formula>
    </cfRule>
    <cfRule type="containsText" dxfId="4" priority="11" operator="containsText" text="ОДНОРОДНЫЕ">
      <formula>NOT(ISERROR(SEARCH("ОДНОРОДНЫЕ",L20)))</formula>
    </cfRule>
    <cfRule type="containsText" dxfId="3" priority="12" operator="containsText" text="НЕОДНОРОДНЫЕ">
      <formula>NOT(ISERROR(SEARCH("НЕОДНОРОДНЫЕ",L20)))</formula>
    </cfRule>
  </conditionalFormatting>
  <conditionalFormatting sqref="L20:L27">
    <cfRule type="containsText" dxfId="2" priority="7" operator="containsText" text="НЕОДНОРОДНЫЕ">
      <formula>NOT(ISERROR(SEARCH("НЕОДНОРОДНЫЕ",L20)))</formula>
    </cfRule>
    <cfRule type="containsText" dxfId="1" priority="8" operator="containsText" text="ОДНОРОДНЫЕ">
      <formula>NOT(ISERROR(SEARCH("ОДНОРОДНЫЕ",L20)))</formula>
    </cfRule>
    <cfRule type="containsText" dxfId="0" priority="9" operator="containsText" text="НЕОДНОРОДНЫЕ">
      <formula>NOT(ISERROR(SEARCH("НЕОДНОРОДНЫЕ",L20)))</formula>
    </cfRule>
  </conditionalFormatting>
  <pageMargins left="0.31496062992125984" right="0.19685039370078741" top="0.35433070866141736" bottom="0.35433070866141736" header="0.11811023622047245" footer="0.11811023622047245"/>
  <pageSetup paperSize="9" scale="63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2024-04-25T07:38:40Z</dcterms:modified>
</cp:coreProperties>
</file>