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31" i="1" l="1"/>
  <c r="F31" i="1"/>
  <c r="E31" i="1"/>
  <c r="J22" i="1" l="1"/>
  <c r="I22" i="1"/>
  <c r="H22" i="1"/>
  <c r="M22" i="1" s="1"/>
  <c r="J21" i="1"/>
  <c r="I21" i="1"/>
  <c r="H21" i="1"/>
  <c r="M21" i="1" s="1"/>
  <c r="J20" i="1"/>
  <c r="I20" i="1"/>
  <c r="H20" i="1"/>
  <c r="M20" i="1" s="1"/>
  <c r="J25" i="1"/>
  <c r="I25" i="1"/>
  <c r="H25" i="1"/>
  <c r="M25" i="1" s="1"/>
  <c r="J24" i="1"/>
  <c r="I24" i="1"/>
  <c r="H24" i="1"/>
  <c r="M24" i="1" s="1"/>
  <c r="J23" i="1"/>
  <c r="I23" i="1"/>
  <c r="H23" i="1"/>
  <c r="M23" i="1" s="1"/>
  <c r="K21" i="1" l="1"/>
  <c r="L21" i="1" s="1"/>
  <c r="K25" i="1"/>
  <c r="L25" i="1" s="1"/>
  <c r="K24" i="1"/>
  <c r="L24" i="1" s="1"/>
  <c r="K23" i="1"/>
  <c r="L23" i="1" s="1"/>
  <c r="K22" i="1"/>
  <c r="L22" i="1" s="1"/>
  <c r="K20" i="1"/>
  <c r="L20" i="1" s="1"/>
  <c r="H27" i="1"/>
  <c r="H28" i="1"/>
  <c r="H29" i="1"/>
  <c r="H30" i="1"/>
  <c r="H26" i="1"/>
  <c r="M28" i="1" l="1"/>
  <c r="I28" i="1"/>
  <c r="J28" i="1"/>
  <c r="M29" i="1"/>
  <c r="I29" i="1"/>
  <c r="J29" i="1"/>
  <c r="K29" i="1" s="1"/>
  <c r="L29" i="1" s="1"/>
  <c r="M30" i="1"/>
  <c r="I30" i="1"/>
  <c r="J30" i="1"/>
  <c r="K28" i="1" l="1"/>
  <c r="L28" i="1" s="1"/>
  <c r="K30" i="1"/>
  <c r="L30" i="1" s="1"/>
  <c r="I26" i="1"/>
  <c r="J26" i="1"/>
  <c r="M27" i="1"/>
  <c r="I27" i="1"/>
  <c r="J27" i="1"/>
  <c r="K27" i="1" l="1"/>
  <c r="L27" i="1" s="1"/>
  <c r="K26" i="1"/>
  <c r="L26" i="1" s="1"/>
  <c r="M26" i="1"/>
  <c r="M31" i="1" s="1"/>
  <c r="C17" i="1" s="1"/>
</calcChain>
</file>

<file path=xl/sharedStrings.xml><?xml version="1.0" encoding="utf-8"?>
<sst xmlns="http://schemas.openxmlformats.org/spreadsheetml/2006/main" count="58" uniqueCount="48">
  <si>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</si>
  <si>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</si>
  <si>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</si>
  <si>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</si>
  <si>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</si>
  <si>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</si>
  <si>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</si>
  <si>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</si>
  <si>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</si>
  <si>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</si>
  <si>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</si>
  <si>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</si>
  <si>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</si>
  <si>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</si>
  <si>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</si>
  <si>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</si>
  <si>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</si>
  <si>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</si>
  <si>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</si>
  <si>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</si>
  <si>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</si>
  <si>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</si>
  <si>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</si>
  <si>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</si>
  <si>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</si>
  <si>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</si>
  <si>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</si>
  <si>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Начальная (максимальная) цена договора</t>
  </si>
  <si>
    <t>№ 129-24</t>
  </si>
  <si>
    <t xml:space="preserve">на поставку расходных материалов  для рентгеновского отделения </t>
  </si>
  <si>
    <t>Пленка медицинская для рентгенографии SFM или эквивалент, маммографическая  Mammo MF, 18 х 24 см</t>
  </si>
  <si>
    <t>Пленка медицинская для рентгенографии SFM или эквивалент, общего назначения синечувствительная X-Ray BF, 18 х 24 см</t>
  </si>
  <si>
    <t xml:space="preserve">Пленка медицинская для рентгенографии SFM или эквивалент, общего назначения синечувствительная X-Ray BF, 30 х 40 см </t>
  </si>
  <si>
    <t>Пленка медицинская для рентгенографии SFM или эквивалент, общего назначения синечувствительная X-Ray BF, 24 х 30 см</t>
  </si>
  <si>
    <t xml:space="preserve">Пленка медицинская для рентгенографии SFM или эквивалент, общего назначения синечувствительная X-Ray BF, 13 х 18 см </t>
  </si>
  <si>
    <t>Пленка медицинская для рентгенографии SFM или эквивалент, общего назначения синечувствительная X-Ray BF, 35 х 35 см</t>
  </si>
  <si>
    <t>Пленка медицинская для рентгенографии SFM или эквивалент, общего назначения синечувствительная X-Ray BF, 30 х 38 см</t>
  </si>
  <si>
    <t>Пленка медицинская для рентгенографии SFM или эквивалент, общего назначения синечувствительная X-Ray BF, 40 х 40 см</t>
  </si>
  <si>
    <t xml:space="preserve">Рулонная термобумага Sony UPP-210HD 210 мм x 25 м </t>
  </si>
  <si>
    <t>Химические реактивы (машинная обработка) КОНЦЕНТРАТ Проявитель 2 х 20л - SFM-Roll-D или эквивалент</t>
  </si>
  <si>
    <t>Химические реактивы (машинная обработка) КОНЦЕНТРАТ Фиксаж 2 х 20л - SFM-Roll-F или эквивалент</t>
  </si>
  <si>
    <t>упак</t>
  </si>
  <si>
    <t>уп</t>
  </si>
  <si>
    <t>рулонов</t>
  </si>
  <si>
    <t>вх. № 1312 от 18.06.2024</t>
  </si>
  <si>
    <t>вх. № 1313 от 18.06.2024</t>
  </si>
  <si>
    <t>вх. № 1314 от 18.06.2024</t>
  </si>
  <si>
    <t>Начальная (максимальная) цена договора устанавливается в размере 2 961 637,05 руб. (два миллиона девятьсот шестьдесят одна тысяча шестьсот тридцать семь рублей пять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</si>
</sst>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0" xfId="0" applyFont="1" applyFill="1" applyAlignment="1">
      <alignment horizontal="righ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tabSelected="1" topLeftCell="A13" zoomScale="85" zoomScaleNormal="85" zoomScalePageLayoutView="70" workbookViewId="0">
      <selection activeCell="P27" sqref="P27"/>
    </sheetView>
  </sheetViews>
  <sheetFormatPr defaultRowHeight="15" x14ac:dyDescent="0.25"/>
  <cols>
    <col min="1" max="1" width="6.140625" style="15" bestFit="1" customWidth="1"/>
    <col min="2" max="2" width="44.140625" style="15" bestFit="1" customWidth="1"/>
    <col min="3" max="3" width="11.5703125" style="15" customWidth="1"/>
    <col min="4" max="4" width="7.7109375" style="15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5" customWidth="1"/>
    <col min="10" max="10" width="12.5703125" style="15" customWidth="1"/>
    <col min="11" max="11" width="10.28515625" style="15" customWidth="1"/>
    <col min="12" max="12" width="22.42578125" style="15" bestFit="1" customWidth="1"/>
    <col min="13" max="13" width="17.5703125" style="1" customWidth="1"/>
    <col min="14" max="14" width="10.7109375" style="15" bestFit="1" customWidth="1"/>
    <col min="15" max="15" width="11.28515625" style="15" bestFit="1" customWidth="1"/>
    <col min="16" max="16" width="10.7109375" style="15" bestFit="1" customWidth="1"/>
    <col min="17" max="17" width="11.7109375" style="15" bestFit="1" customWidth="1"/>
    <col min="18" max="18" width="10.7109375" style="15" bestFit="1" customWidth="1"/>
    <col min="19" max="16384" width="9.140625" style="15"/>
  </cols>
  <sheetData>
    <row r="1" spans="2:13" x14ac:dyDescent="0.25">
      <c r="M1" s="11" t="s">
        <v>20</v>
      </c>
    </row>
    <row r="2" spans="2:13" ht="14.45" customHeight="1" x14ac:dyDescent="0.25">
      <c r="M2" s="11" t="s">
        <v>21</v>
      </c>
    </row>
    <row r="3" spans="2:13" x14ac:dyDescent="0.25">
      <c r="E3" s="38" t="s">
        <v>29</v>
      </c>
      <c r="F3" s="38"/>
      <c r="G3" s="38"/>
      <c r="H3" s="38"/>
      <c r="I3" s="38"/>
      <c r="J3" s="38"/>
      <c r="K3" s="38"/>
      <c r="L3" s="38"/>
      <c r="M3" s="38"/>
    </row>
    <row r="4" spans="2:13" x14ac:dyDescent="0.25">
      <c r="G4" s="8"/>
      <c r="H4" s="8"/>
      <c r="I4" s="6"/>
      <c r="J4" s="6"/>
      <c r="K4" s="6"/>
      <c r="L4" s="6"/>
      <c r="M4" s="12" t="s">
        <v>23</v>
      </c>
    </row>
    <row r="5" spans="2:13" x14ac:dyDescent="0.25">
      <c r="G5" s="8"/>
      <c r="H5" s="8"/>
      <c r="I5" s="6"/>
      <c r="J5" s="6"/>
      <c r="K5" s="6"/>
      <c r="L5" s="6"/>
      <c r="M5" s="12" t="s">
        <v>22</v>
      </c>
    </row>
    <row r="6" spans="2:13" ht="14.45" customHeight="1" x14ac:dyDescent="0.25">
      <c r="G6" s="8"/>
      <c r="H6" s="8"/>
      <c r="I6" s="6"/>
      <c r="J6" s="6"/>
      <c r="K6" s="6"/>
      <c r="L6" s="6"/>
      <c r="M6" s="12" t="s">
        <v>28</v>
      </c>
    </row>
    <row r="7" spans="2:13" x14ac:dyDescent="0.25">
      <c r="G7" s="8"/>
      <c r="H7" s="8"/>
      <c r="I7" s="6"/>
      <c r="J7" s="6"/>
      <c r="K7" s="6"/>
      <c r="L7" s="6"/>
      <c r="M7" s="8"/>
    </row>
    <row r="8" spans="2:13" x14ac:dyDescent="0.25">
      <c r="G8" s="8"/>
      <c r="H8" s="8"/>
      <c r="I8" s="6"/>
      <c r="J8" s="6"/>
      <c r="K8" s="6"/>
      <c r="L8" s="6"/>
      <c r="M8" s="9" t="s">
        <v>12</v>
      </c>
    </row>
    <row r="9" spans="2:13" x14ac:dyDescent="0.25">
      <c r="M9" s="2" t="s">
        <v>17</v>
      </c>
    </row>
    <row r="10" spans="2:13" x14ac:dyDescent="0.25">
      <c r="M10" s="2" t="s">
        <v>13</v>
      </c>
    </row>
    <row r="12" spans="2:13" ht="28.9" customHeight="1" x14ac:dyDescent="0.25">
      <c r="C12" s="10"/>
      <c r="J12" s="40" t="s">
        <v>16</v>
      </c>
      <c r="K12" s="40"/>
      <c r="M12" s="1" t="s">
        <v>14</v>
      </c>
    </row>
    <row r="14" spans="2:13" x14ac:dyDescent="0.25">
      <c r="B14" s="40" t="s">
        <v>15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</row>
    <row r="15" spans="2:13" hidden="1" x14ac:dyDescent="0.25"/>
    <row r="17" spans="1:17" ht="54.6" customHeight="1" x14ac:dyDescent="0.25">
      <c r="A17" s="44" t="s">
        <v>27</v>
      </c>
      <c r="B17" s="45"/>
      <c r="C17" s="46">
        <f>M31</f>
        <v>2961637.05</v>
      </c>
      <c r="D17" s="47"/>
      <c r="E17" s="52" t="s">
        <v>44</v>
      </c>
      <c r="F17" s="52" t="s">
        <v>45</v>
      </c>
      <c r="G17" s="52" t="s">
        <v>46</v>
      </c>
      <c r="H17" s="16"/>
      <c r="I17" s="13"/>
      <c r="J17" s="13"/>
      <c r="K17" s="13"/>
      <c r="L17" s="13"/>
      <c r="M17" s="16"/>
    </row>
    <row r="18" spans="1:17" ht="30" customHeight="1" x14ac:dyDescent="0.25">
      <c r="A18" s="50" t="s">
        <v>0</v>
      </c>
      <c r="B18" s="50" t="s">
        <v>1</v>
      </c>
      <c r="C18" s="50" t="s">
        <v>2</v>
      </c>
      <c r="D18" s="50"/>
      <c r="E18" s="16" t="s">
        <v>24</v>
      </c>
      <c r="F18" s="16" t="s">
        <v>25</v>
      </c>
      <c r="G18" s="16" t="s">
        <v>26</v>
      </c>
      <c r="H18" s="48" t="s">
        <v>11</v>
      </c>
      <c r="I18" s="50" t="s">
        <v>8</v>
      </c>
      <c r="J18" s="50" t="s">
        <v>9</v>
      </c>
      <c r="K18" s="50" t="s">
        <v>10</v>
      </c>
      <c r="L18" s="50" t="s">
        <v>6</v>
      </c>
      <c r="M18" s="43" t="s">
        <v>7</v>
      </c>
    </row>
    <row r="19" spans="1:17" x14ac:dyDescent="0.25">
      <c r="A19" s="51"/>
      <c r="B19" s="51"/>
      <c r="C19" s="14" t="s">
        <v>3</v>
      </c>
      <c r="D19" s="14" t="s">
        <v>4</v>
      </c>
      <c r="E19" s="17" t="s">
        <v>5</v>
      </c>
      <c r="F19" s="16" t="s">
        <v>5</v>
      </c>
      <c r="G19" s="16" t="s">
        <v>5</v>
      </c>
      <c r="H19" s="49"/>
      <c r="I19" s="50"/>
      <c r="J19" s="50"/>
      <c r="K19" s="50"/>
      <c r="L19" s="50"/>
      <c r="M19" s="43"/>
    </row>
    <row r="20" spans="1:17" s="35" customFormat="1" ht="45" x14ac:dyDescent="0.25">
      <c r="A20" s="4">
        <v>1</v>
      </c>
      <c r="B20" s="37" t="s">
        <v>30</v>
      </c>
      <c r="C20" s="34" t="s">
        <v>41</v>
      </c>
      <c r="D20" s="23">
        <v>125</v>
      </c>
      <c r="E20" s="22">
        <v>9053</v>
      </c>
      <c r="F20" s="29">
        <v>9505</v>
      </c>
      <c r="G20" s="36">
        <v>9980</v>
      </c>
      <c r="H20" s="36">
        <f t="shared" ref="H20:H22" si="0">ROUNDDOWN(AVERAGE(E20:G20),2)</f>
        <v>9512.66</v>
      </c>
      <c r="I20" s="34">
        <f t="shared" ref="I20:I22" si="1" xml:space="preserve"> COUNT(E20:G20)</f>
        <v>3</v>
      </c>
      <c r="J20" s="34">
        <f t="shared" ref="J20:J22" si="2">STDEV(E20:G20)</f>
        <v>463.5475523970905</v>
      </c>
      <c r="K20" s="34">
        <f t="shared" ref="K20:K22" si="3">J20/H20*100</f>
        <v>4.8729540674962681</v>
      </c>
      <c r="L20" s="34" t="str">
        <f t="shared" ref="L20:L22" si="4">IF(K20&lt;33,"ОДНОРОДНЫЕ","НЕОДНОРОДНЫЕ")</f>
        <v>ОДНОРОДНЫЕ</v>
      </c>
      <c r="M20" s="36">
        <f t="shared" ref="M20:M22" si="5">D20*H20</f>
        <v>1189082.5</v>
      </c>
      <c r="O20" s="31"/>
      <c r="P20" s="33"/>
      <c r="Q20" s="31"/>
    </row>
    <row r="21" spans="1:17" s="35" customFormat="1" ht="45" x14ac:dyDescent="0.25">
      <c r="A21" s="4">
        <v>2</v>
      </c>
      <c r="B21" s="37" t="s">
        <v>31</v>
      </c>
      <c r="C21" s="34" t="s">
        <v>41</v>
      </c>
      <c r="D21" s="23">
        <v>30</v>
      </c>
      <c r="E21" s="22">
        <v>2739</v>
      </c>
      <c r="F21" s="29">
        <v>2875</v>
      </c>
      <c r="G21" s="36">
        <v>3000</v>
      </c>
      <c r="H21" s="36">
        <f t="shared" si="0"/>
        <v>2871.33</v>
      </c>
      <c r="I21" s="34">
        <f t="shared" si="1"/>
        <v>3</v>
      </c>
      <c r="J21" s="34">
        <f t="shared" si="2"/>
        <v>130.53862774417897</v>
      </c>
      <c r="K21" s="34">
        <f t="shared" si="3"/>
        <v>4.5462774304652882</v>
      </c>
      <c r="L21" s="34" t="str">
        <f t="shared" si="4"/>
        <v>ОДНОРОДНЫЕ</v>
      </c>
      <c r="M21" s="36">
        <f t="shared" si="5"/>
        <v>86139.9</v>
      </c>
      <c r="O21" s="31"/>
      <c r="P21" s="33"/>
      <c r="Q21" s="31"/>
    </row>
    <row r="22" spans="1:17" s="35" customFormat="1" ht="45" x14ac:dyDescent="0.25">
      <c r="A22" s="4">
        <v>3</v>
      </c>
      <c r="B22" s="37" t="s">
        <v>35</v>
      </c>
      <c r="C22" s="34" t="s">
        <v>41</v>
      </c>
      <c r="D22" s="23">
        <v>40</v>
      </c>
      <c r="E22" s="22">
        <v>7755</v>
      </c>
      <c r="F22" s="29">
        <v>8142</v>
      </c>
      <c r="G22" s="36">
        <v>8500</v>
      </c>
      <c r="H22" s="36">
        <f t="shared" si="0"/>
        <v>8132.33</v>
      </c>
      <c r="I22" s="34">
        <f t="shared" si="1"/>
        <v>3</v>
      </c>
      <c r="J22" s="34">
        <f t="shared" si="2"/>
        <v>372.5940597128909</v>
      </c>
      <c r="K22" s="34">
        <f t="shared" si="3"/>
        <v>4.581639698744282</v>
      </c>
      <c r="L22" s="34" t="str">
        <f t="shared" si="4"/>
        <v>ОДНОРОДНЫЕ</v>
      </c>
      <c r="M22" s="36">
        <f t="shared" si="5"/>
        <v>325293.2</v>
      </c>
      <c r="O22" s="31"/>
      <c r="P22" s="33"/>
      <c r="Q22" s="31"/>
    </row>
    <row r="23" spans="1:17" s="35" customFormat="1" ht="45" x14ac:dyDescent="0.25">
      <c r="A23" s="4">
        <v>4</v>
      </c>
      <c r="B23" s="37" t="s">
        <v>32</v>
      </c>
      <c r="C23" s="34" t="s">
        <v>41</v>
      </c>
      <c r="D23" s="23">
        <v>30</v>
      </c>
      <c r="E23" s="22">
        <v>7590</v>
      </c>
      <c r="F23" s="29">
        <v>7969</v>
      </c>
      <c r="G23" s="36">
        <v>8300</v>
      </c>
      <c r="H23" s="36">
        <f t="shared" ref="H23:H25" si="6">ROUNDDOWN(AVERAGE(E23:G23),2)</f>
        <v>7953</v>
      </c>
      <c r="I23" s="34">
        <f t="shared" ref="I23:I25" si="7" xml:space="preserve"> COUNT(E23:G23)</f>
        <v>3</v>
      </c>
      <c r="J23" s="34">
        <f t="shared" ref="J23:J25" si="8">STDEV(E23:G23)</f>
        <v>355.27031961592286</v>
      </c>
      <c r="K23" s="34">
        <f t="shared" ref="K23:K25" si="9">J23/H23*100</f>
        <v>4.4671233448500294</v>
      </c>
      <c r="L23" s="34" t="str">
        <f t="shared" ref="L23:L25" si="10">IF(K23&lt;33,"ОДНОРОДНЫЕ","НЕОДНОРОДНЫЕ")</f>
        <v>ОДНОРОДНЫЕ</v>
      </c>
      <c r="M23" s="36">
        <f t="shared" ref="M23:M25" si="11">D23*H23</f>
        <v>238590</v>
      </c>
      <c r="O23" s="31"/>
      <c r="P23" s="33"/>
      <c r="Q23" s="31"/>
    </row>
    <row r="24" spans="1:17" s="35" customFormat="1" ht="45" x14ac:dyDescent="0.25">
      <c r="A24" s="4">
        <v>5</v>
      </c>
      <c r="B24" s="37" t="s">
        <v>33</v>
      </c>
      <c r="C24" s="34" t="s">
        <v>41</v>
      </c>
      <c r="D24" s="23">
        <v>20</v>
      </c>
      <c r="E24" s="22">
        <v>4565</v>
      </c>
      <c r="F24" s="29">
        <v>4793</v>
      </c>
      <c r="G24" s="36">
        <v>5000</v>
      </c>
      <c r="H24" s="36">
        <f t="shared" si="6"/>
        <v>4786</v>
      </c>
      <c r="I24" s="34">
        <f t="shared" si="7"/>
        <v>3</v>
      </c>
      <c r="J24" s="34">
        <f t="shared" si="8"/>
        <v>217.58446635732065</v>
      </c>
      <c r="K24" s="34">
        <f t="shared" si="9"/>
        <v>4.5462696689787014</v>
      </c>
      <c r="L24" s="34" t="str">
        <f t="shared" si="10"/>
        <v>ОДНОРОДНЫЕ</v>
      </c>
      <c r="M24" s="36">
        <f t="shared" si="11"/>
        <v>95720</v>
      </c>
      <c r="O24" s="31"/>
      <c r="P24" s="33"/>
      <c r="Q24" s="31"/>
    </row>
    <row r="25" spans="1:17" s="35" customFormat="1" ht="45" x14ac:dyDescent="0.25">
      <c r="A25" s="4">
        <v>6</v>
      </c>
      <c r="B25" s="37" t="s">
        <v>34</v>
      </c>
      <c r="C25" s="34" t="s">
        <v>41</v>
      </c>
      <c r="D25" s="23">
        <v>10</v>
      </c>
      <c r="E25" s="22">
        <v>1485</v>
      </c>
      <c r="F25" s="29">
        <v>1559</v>
      </c>
      <c r="G25" s="36">
        <v>1600</v>
      </c>
      <c r="H25" s="36">
        <f t="shared" si="6"/>
        <v>1548</v>
      </c>
      <c r="I25" s="34">
        <f t="shared" si="7"/>
        <v>3</v>
      </c>
      <c r="J25" s="34">
        <f t="shared" si="8"/>
        <v>58.283788483591216</v>
      </c>
      <c r="K25" s="34">
        <f t="shared" si="9"/>
        <v>3.765102615219071</v>
      </c>
      <c r="L25" s="34" t="str">
        <f t="shared" si="10"/>
        <v>ОДНОРОДНЫЕ</v>
      </c>
      <c r="M25" s="36">
        <f t="shared" si="11"/>
        <v>15480</v>
      </c>
      <c r="O25" s="31"/>
      <c r="P25" s="33"/>
      <c r="Q25" s="31"/>
    </row>
    <row r="26" spans="1:17" s="24" customFormat="1" ht="45" x14ac:dyDescent="0.25">
      <c r="A26" s="4">
        <v>7</v>
      </c>
      <c r="B26" s="37" t="s">
        <v>36</v>
      </c>
      <c r="C26" s="34" t="s">
        <v>42</v>
      </c>
      <c r="D26" s="23">
        <v>10</v>
      </c>
      <c r="E26" s="22">
        <v>19140</v>
      </c>
      <c r="F26" s="29">
        <v>20097</v>
      </c>
      <c r="G26" s="25">
        <v>21000</v>
      </c>
      <c r="H26" s="25">
        <f>ROUNDDOWN(AVERAGE(E26:G26),2)</f>
        <v>20079</v>
      </c>
      <c r="I26" s="26">
        <f t="shared" ref="I26:I30" si="12" xml:space="preserve"> COUNT(E26:G26)</f>
        <v>3</v>
      </c>
      <c r="J26" s="26">
        <f t="shared" ref="J26:J30" si="13">STDEV(E26:G26)</f>
        <v>930.13063598615008</v>
      </c>
      <c r="K26" s="26">
        <f t="shared" ref="K26:K30" si="14">J26/H26*100</f>
        <v>4.6323553761947807</v>
      </c>
      <c r="L26" s="26" t="str">
        <f t="shared" ref="L26:L30" si="15">IF(K26&lt;33,"ОДНОРОДНЫЕ","НЕОДНОРОДНЫЕ")</f>
        <v>ОДНОРОДНЫЕ</v>
      </c>
      <c r="M26" s="25">
        <f t="shared" ref="M26:M30" si="16">D26*H26</f>
        <v>200790</v>
      </c>
      <c r="O26" s="31"/>
      <c r="P26" s="31"/>
      <c r="Q26" s="31"/>
    </row>
    <row r="27" spans="1:17" s="24" customFormat="1" ht="45" x14ac:dyDescent="0.25">
      <c r="A27" s="4">
        <v>8</v>
      </c>
      <c r="B27" s="37" t="s">
        <v>37</v>
      </c>
      <c r="C27" s="34" t="s">
        <v>42</v>
      </c>
      <c r="D27" s="23">
        <v>5</v>
      </c>
      <c r="E27" s="22">
        <v>26906</v>
      </c>
      <c r="F27" s="29">
        <v>28251</v>
      </c>
      <c r="G27" s="25">
        <v>29600</v>
      </c>
      <c r="H27" s="32">
        <f t="shared" ref="H27:H30" si="17">ROUNDDOWN(AVERAGE(E27:G27),2)</f>
        <v>28252.33</v>
      </c>
      <c r="I27" s="26">
        <f t="shared" si="12"/>
        <v>3</v>
      </c>
      <c r="J27" s="26">
        <f t="shared" si="13"/>
        <v>1347.0004949269073</v>
      </c>
      <c r="K27" s="26">
        <f t="shared" si="14"/>
        <v>4.7677501109710505</v>
      </c>
      <c r="L27" s="26" t="str">
        <f t="shared" si="15"/>
        <v>ОДНОРОДНЫЕ</v>
      </c>
      <c r="M27" s="25">
        <f t="shared" si="16"/>
        <v>141261.65000000002</v>
      </c>
      <c r="O27" s="31"/>
      <c r="P27" s="33"/>
      <c r="Q27" s="31"/>
    </row>
    <row r="28" spans="1:17" s="24" customFormat="1" ht="30" x14ac:dyDescent="0.25">
      <c r="A28" s="4">
        <v>9</v>
      </c>
      <c r="B28" s="37" t="s">
        <v>38</v>
      </c>
      <c r="C28" s="34" t="s">
        <v>43</v>
      </c>
      <c r="D28" s="23">
        <v>10</v>
      </c>
      <c r="E28" s="22">
        <v>7128</v>
      </c>
      <c r="F28" s="29">
        <v>7484</v>
      </c>
      <c r="G28" s="32">
        <v>7800</v>
      </c>
      <c r="H28" s="32">
        <f t="shared" si="17"/>
        <v>7470.66</v>
      </c>
      <c r="I28" s="27">
        <f t="shared" si="12"/>
        <v>3</v>
      </c>
      <c r="J28" s="27">
        <f t="shared" si="13"/>
        <v>336.19835415024465</v>
      </c>
      <c r="K28" s="27">
        <f t="shared" si="14"/>
        <v>4.5002496988250655</v>
      </c>
      <c r="L28" s="27" t="str">
        <f t="shared" si="15"/>
        <v>ОДНОРОДНЫЕ</v>
      </c>
      <c r="M28" s="28">
        <f t="shared" si="16"/>
        <v>74706.600000000006</v>
      </c>
      <c r="O28" s="31"/>
      <c r="P28" s="33"/>
      <c r="Q28" s="31"/>
    </row>
    <row r="29" spans="1:17" s="24" customFormat="1" ht="45" x14ac:dyDescent="0.25">
      <c r="A29" s="4">
        <v>10</v>
      </c>
      <c r="B29" s="37" t="s">
        <v>39</v>
      </c>
      <c r="C29" s="34" t="s">
        <v>42</v>
      </c>
      <c r="D29" s="23">
        <v>40</v>
      </c>
      <c r="E29" s="22">
        <v>9130</v>
      </c>
      <c r="F29" s="29">
        <v>9586</v>
      </c>
      <c r="G29" s="32">
        <v>10000</v>
      </c>
      <c r="H29" s="32">
        <f t="shared" si="17"/>
        <v>9572</v>
      </c>
      <c r="I29" s="27">
        <f t="shared" si="12"/>
        <v>3</v>
      </c>
      <c r="J29" s="27">
        <f t="shared" si="13"/>
        <v>435.1689327146413</v>
      </c>
      <c r="K29" s="27">
        <f t="shared" si="14"/>
        <v>4.5462696689787014</v>
      </c>
      <c r="L29" s="27" t="str">
        <f t="shared" si="15"/>
        <v>ОДНОРОДНЫЕ</v>
      </c>
      <c r="M29" s="28">
        <f t="shared" si="16"/>
        <v>382880</v>
      </c>
      <c r="O29" s="31"/>
      <c r="P29" s="33"/>
      <c r="Q29" s="31"/>
    </row>
    <row r="30" spans="1:17" s="21" customFormat="1" ht="45" x14ac:dyDescent="0.25">
      <c r="A30" s="4">
        <v>11</v>
      </c>
      <c r="B30" s="37" t="s">
        <v>40</v>
      </c>
      <c r="C30" s="34" t="s">
        <v>42</v>
      </c>
      <c r="D30" s="23">
        <v>40</v>
      </c>
      <c r="E30" s="22">
        <v>5038</v>
      </c>
      <c r="F30" s="29">
        <v>5289</v>
      </c>
      <c r="G30" s="32">
        <v>5550</v>
      </c>
      <c r="H30" s="32">
        <f t="shared" si="17"/>
        <v>5292.33</v>
      </c>
      <c r="I30" s="27">
        <f t="shared" si="12"/>
        <v>3</v>
      </c>
      <c r="J30" s="27">
        <f t="shared" si="13"/>
        <v>256.01627552429812</v>
      </c>
      <c r="K30" s="27">
        <f t="shared" si="14"/>
        <v>4.8374964434246941</v>
      </c>
      <c r="L30" s="27" t="str">
        <f t="shared" si="15"/>
        <v>ОДНОРОДНЫЕ</v>
      </c>
      <c r="M30" s="28">
        <f t="shared" si="16"/>
        <v>211693.2</v>
      </c>
      <c r="N30" s="10"/>
      <c r="O30" s="31"/>
      <c r="P30" s="31"/>
      <c r="Q30" s="31"/>
    </row>
    <row r="31" spans="1:17" ht="15.75" x14ac:dyDescent="0.25">
      <c r="A31" s="4"/>
      <c r="B31" s="7"/>
      <c r="C31" s="18"/>
      <c r="D31" s="19"/>
      <c r="E31" s="20">
        <f>SUMPRODUCT($D$20:$D$30,E20:E30)</f>
        <v>2821775</v>
      </c>
      <c r="F31" s="30">
        <f>SUMPRODUCT($D$20:$D$30,F20:F30)</f>
        <v>2962640</v>
      </c>
      <c r="G31" s="30">
        <f>SUMPRODUCT($D$20:$D$30,G20:G30)</f>
        <v>3100500</v>
      </c>
      <c r="H31" s="16"/>
      <c r="I31" s="13"/>
      <c r="J31" s="13"/>
      <c r="K31" s="13"/>
      <c r="L31" s="13"/>
      <c r="M31" s="3">
        <f>SUM(M20:M30)</f>
        <v>2961637.05</v>
      </c>
    </row>
    <row r="33" spans="1:15" x14ac:dyDescent="0.25">
      <c r="A33" s="41" t="s">
        <v>19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</row>
    <row r="34" spans="1:15" x14ac:dyDescent="0.25">
      <c r="A34" s="42" t="s">
        <v>18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</row>
    <row r="35" spans="1:15" ht="15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1:15" s="6" customFormat="1" x14ac:dyDescent="0.25">
      <c r="A36" s="53" t="s">
        <v>47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"/>
      <c r="O36" s="5"/>
    </row>
    <row r="38" spans="1:15" x14ac:dyDescent="0.25">
      <c r="J38" s="10"/>
    </row>
    <row r="39" spans="1:15" x14ac:dyDescent="0.25">
      <c r="K39" s="10"/>
    </row>
    <row r="42" spans="1:15" x14ac:dyDescent="0.25">
      <c r="L42" s="10"/>
    </row>
  </sheetData>
  <mergeCells count="18">
    <mergeCell ref="B18:B19"/>
    <mergeCell ref="C18:D18"/>
    <mergeCell ref="E3:M3"/>
    <mergeCell ref="A36:M36"/>
    <mergeCell ref="A35:M35"/>
    <mergeCell ref="J12:K12"/>
    <mergeCell ref="B14:L14"/>
    <mergeCell ref="A33:M33"/>
    <mergeCell ref="A34:M34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</mergeCells>
  <conditionalFormatting sqref="L31">
    <cfRule type="containsText" dxfId="23" priority="70" operator="containsText" text="НЕ">
      <formula>NOT(ISERROR(SEARCH("НЕ",L31)))</formula>
    </cfRule>
    <cfRule type="containsText" dxfId="22" priority="71" operator="containsText" text="ОДНОРОДНЫЕ">
      <formula>NOT(ISERROR(SEARCH("ОДНОРОДНЫЕ",L31)))</formula>
    </cfRule>
    <cfRule type="containsText" dxfId="21" priority="72" operator="containsText" text="НЕОДНОРОДНЫЕ">
      <formula>NOT(ISERROR(SEARCH("НЕОДНОРОДНЫЕ",L31)))</formula>
    </cfRule>
  </conditionalFormatting>
  <conditionalFormatting sqref="L31">
    <cfRule type="containsText" dxfId="20" priority="67" operator="containsText" text="НЕОДНОРОДНЫЕ">
      <formula>NOT(ISERROR(SEARCH("НЕОДНОРОДНЫЕ",L31)))</formula>
    </cfRule>
    <cfRule type="containsText" dxfId="19" priority="68" operator="containsText" text="ОДНОРОДНЫЕ">
      <formula>NOT(ISERROR(SEARCH("ОДНОРОДНЫЕ",L31)))</formula>
    </cfRule>
    <cfRule type="containsText" dxfId="18" priority="69" operator="containsText" text="НЕОДНОРОДНЫЕ">
      <formula>NOT(ISERROR(SEARCH("НЕОДНОРОДНЫЕ",L31)))</formula>
    </cfRule>
  </conditionalFormatting>
  <conditionalFormatting sqref="L26:L30">
    <cfRule type="containsText" dxfId="17" priority="22" operator="containsText" text="НЕ">
      <formula>NOT(ISERROR(SEARCH("НЕ",L26)))</formula>
    </cfRule>
    <cfRule type="containsText" dxfId="16" priority="23" operator="containsText" text="ОДНОРОДНЫЕ">
      <formula>NOT(ISERROR(SEARCH("ОДНОРОДНЫЕ",L26)))</formula>
    </cfRule>
    <cfRule type="containsText" dxfId="15" priority="24" operator="containsText" text="НЕОДНОРОДНЫЕ">
      <formula>NOT(ISERROR(SEARCH("НЕОДНОРОДНЫЕ",L26)))</formula>
    </cfRule>
  </conditionalFormatting>
  <conditionalFormatting sqref="L26:L30">
    <cfRule type="containsText" dxfId="14" priority="19" operator="containsText" text="НЕОДНОРОДНЫЕ">
      <formula>NOT(ISERROR(SEARCH("НЕОДНОРОДНЫЕ",L26)))</formula>
    </cfRule>
    <cfRule type="containsText" dxfId="13" priority="20" operator="containsText" text="ОДНОРОДНЫЕ">
      <formula>NOT(ISERROR(SEARCH("ОДНОРОДНЫЕ",L26)))</formula>
    </cfRule>
    <cfRule type="containsText" dxfId="12" priority="21" operator="containsText" text="НЕОДНОРОДНЫЕ">
      <formula>NOT(ISERROR(SEARCH("НЕОДНОРОДНЫЕ",L26)))</formula>
    </cfRule>
  </conditionalFormatting>
  <conditionalFormatting sqref="L23:L25">
    <cfRule type="containsText" dxfId="11" priority="10" operator="containsText" text="НЕ">
      <formula>NOT(ISERROR(SEARCH("НЕ",L23)))</formula>
    </cfRule>
    <cfRule type="containsText" dxfId="10" priority="11" operator="containsText" text="ОДНОРОДНЫЕ">
      <formula>NOT(ISERROR(SEARCH("ОДНОРОДНЫЕ",L23)))</formula>
    </cfRule>
    <cfRule type="containsText" dxfId="9" priority="12" operator="containsText" text="НЕОДНОРОДНЫЕ">
      <formula>NOT(ISERROR(SEARCH("НЕОДНОРОДНЫЕ",L23)))</formula>
    </cfRule>
  </conditionalFormatting>
  <conditionalFormatting sqref="L23:L25">
    <cfRule type="containsText" dxfId="8" priority="7" operator="containsText" text="НЕОДНОРОДНЫЕ">
      <formula>NOT(ISERROR(SEARCH("НЕОДНОРОДНЫЕ",L23)))</formula>
    </cfRule>
    <cfRule type="containsText" dxfId="7" priority="8" operator="containsText" text="ОДНОРОДНЫЕ">
      <formula>NOT(ISERROR(SEARCH("ОДНОРОДНЫЕ",L23)))</formula>
    </cfRule>
    <cfRule type="containsText" dxfId="6" priority="9" operator="containsText" text="НЕОДНОРОДНЫЕ">
      <formula>NOT(ISERROR(SEARCH("НЕОДНОРОДНЫЕ",L23)))</formula>
    </cfRule>
  </conditionalFormatting>
  <conditionalFormatting sqref="L20:L22">
    <cfRule type="containsText" dxfId="5" priority="4" operator="containsText" text="НЕ">
      <formula>NOT(ISERROR(SEARCH("НЕ",L20)))</formula>
    </cfRule>
    <cfRule type="containsText" dxfId="4" priority="5" operator="containsText" text="ОДНОРОДНЫЕ">
      <formula>NOT(ISERROR(SEARCH("ОДНОРОДНЫЕ",L20)))</formula>
    </cfRule>
    <cfRule type="containsText" dxfId="3" priority="6" operator="containsText" text="НЕОДНОРОДНЫЕ">
      <formula>NOT(ISERROR(SEARCH("НЕОДНОРОДНЫЕ",L20)))</formula>
    </cfRule>
  </conditionalFormatting>
  <conditionalFormatting sqref="L20:L22">
    <cfRule type="containsText" dxfId="2" priority="1" operator="containsText" text="НЕОДНОРОДНЫЕ">
      <formula>NOT(ISERROR(SEARCH("НЕОДНОРОДНЫЕ",L20)))</formula>
    </cfRule>
    <cfRule type="containsText" dxfId="1" priority="2" operator="containsText" text="ОДНОРОДНЫЕ">
      <formula>NOT(ISERROR(SEARCH("ОДНОРОДНЫЕ",L20)))</formula>
    </cfRule>
    <cfRule type="containsText" dxfId="0" priority="3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2024-06-18T04:35:28Z</dcterms:modified>
</cp:coreProperties>
</file>