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1" i="1" l="1"/>
  <c r="H22" i="1"/>
  <c r="H23" i="1"/>
  <c r="H24" i="1"/>
  <c r="H20" i="1"/>
  <c r="E25" i="1"/>
  <c r="F25" i="1" l="1"/>
  <c r="G25" i="1"/>
  <c r="M22" i="1"/>
  <c r="I22" i="1"/>
  <c r="J22" i="1"/>
  <c r="M23" i="1"/>
  <c r="I23" i="1"/>
  <c r="J23" i="1"/>
  <c r="K23" i="1" s="1"/>
  <c r="L23" i="1" s="1"/>
  <c r="M24" i="1"/>
  <c r="I24" i="1"/>
  <c r="J24" i="1"/>
  <c r="K22" i="1" l="1"/>
  <c r="L22" i="1" s="1"/>
  <c r="K24" i="1"/>
  <c r="L24" i="1" s="1"/>
  <c r="I20" i="1"/>
  <c r="J20" i="1"/>
  <c r="M21" i="1"/>
  <c r="I21" i="1"/>
  <c r="J21" i="1"/>
  <c r="K21" i="1" l="1"/>
  <c r="L21" i="1" s="1"/>
  <c r="K20" i="1"/>
  <c r="L20" i="1" s="1"/>
  <c r="M20" i="1"/>
  <c r="M25" i="1" s="1"/>
  <c r="C17" i="1" s="1"/>
</calcChain>
</file>

<file path=xl/sharedStrings.xml><?xml version="1.0" encoding="utf-8"?>
<sst xmlns="http://schemas.openxmlformats.org/spreadsheetml/2006/main" count="46" uniqueCount="41">
  <si>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</si>
  <si>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</si>
  <si>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</si>
  <si>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</si>
  <si>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</si>
  <si>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</si>
  <si>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</si>
  <si>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</si>
  <si>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</si>
  <si>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</si>
  <si>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</si>
  <si>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</si>
  <si>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</si>
  <si>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</si>
  <si>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</si>
  <si>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</si>
  <si>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</si>
  <si>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</si>
  <si>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</si>
  <si>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</si>
  <si>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</si>
  <si>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</si>
  <si>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</si>
  <si>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</si>
  <si>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</si>
  <si>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</si>
  <si>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</si>
  <si>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</si>
  <si>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№ 128-24</t>
  </si>
  <si>
    <t xml:space="preserve">на поставку сменных фильтров и бактерицидных ламп для рециркуляторов </t>
  </si>
  <si>
    <t>Фильтр воздушный сменный</t>
  </si>
  <si>
    <t>Фильтр угольные сменный</t>
  </si>
  <si>
    <t>Лампа бактерицидная тип TUV на 16 Вт. для рециркуляторов: Дезар -2(ОРУБн-2-01 КРОНТ настенный).</t>
  </si>
  <si>
    <t>Лампа бактерицидная тип TUV на 15 Вт. для рециркуляторов: Дезар -3(ОРУБн-3-3 КРОНТ настенный); Дезар -4 (ОРУБп-3-3 КРОНТ передвижной).</t>
  </si>
  <si>
    <t>шт</t>
  </si>
  <si>
    <t xml:space="preserve">Лампа бактерицидная тип TUV на 30Вт. для облучателя ОБН-150; ОБНП -2Х30; "Азов" ОБН-75, в камеры УФ-бактерицидные для хранения стерильных медицинских инструментов марки: ПАНМЕД-1б-"Элекон»;
КБ-"Я"-ПФ.                 
</t>
  </si>
  <si>
    <t>комплект</t>
  </si>
  <si>
    <t>Начальная (максимальная) цена договора устанавливается в размере 617 064,04 руб. (шестьсот семнадцать тысяч шестьдесят четыре рубля четыре копейки)</t>
  </si>
  <si>
    <t>вх. № 1301 от 17.06.2024</t>
  </si>
  <si>
    <t>вх. № 1300 от 17.06.2024</t>
  </si>
  <si>
    <t>вх. № 1299 от 17.06.2024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</si>
</sst>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="85" zoomScaleNormal="85" zoomScalePageLayoutView="70" workbookViewId="0">
      <selection activeCell="G17" sqref="E17:G17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11.5703125" style="15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11.2851562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20</v>
      </c>
    </row>
    <row r="2" spans="2:13" ht="14.45" customHeight="1" x14ac:dyDescent="0.25">
      <c r="M2" s="11" t="s">
        <v>21</v>
      </c>
    </row>
    <row r="3" spans="2:13" x14ac:dyDescent="0.25">
      <c r="E3" s="39" t="s">
        <v>29</v>
      </c>
      <c r="F3" s="39"/>
      <c r="G3" s="39"/>
      <c r="H3" s="39"/>
      <c r="I3" s="39"/>
      <c r="J3" s="39"/>
      <c r="K3" s="39"/>
      <c r="L3" s="39"/>
      <c r="M3" s="39"/>
    </row>
    <row r="4" spans="2:13" x14ac:dyDescent="0.25"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10"/>
      <c r="J12" s="43" t="s">
        <v>16</v>
      </c>
      <c r="K12" s="43"/>
      <c r="M12" s="1" t="s">
        <v>14</v>
      </c>
    </row>
    <row r="14" spans="2:13" x14ac:dyDescent="0.25">
      <c r="B14" s="43" t="s">
        <v>15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2:13" hidden="1" x14ac:dyDescent="0.25"/>
    <row r="17" spans="1:17" ht="54.6" customHeight="1" x14ac:dyDescent="0.25">
      <c r="A17" s="47" t="s">
        <v>27</v>
      </c>
      <c r="B17" s="48"/>
      <c r="C17" s="49">
        <f>M25</f>
        <v>617064.04</v>
      </c>
      <c r="D17" s="50"/>
      <c r="E17" s="53" t="s">
        <v>40</v>
      </c>
      <c r="F17" s="53" t="s">
        <v>39</v>
      </c>
      <c r="G17" s="53" t="s">
        <v>38</v>
      </c>
      <c r="H17" s="16"/>
      <c r="I17" s="13"/>
      <c r="J17" s="13"/>
      <c r="K17" s="13"/>
      <c r="L17" s="13"/>
      <c r="M17" s="16"/>
    </row>
    <row r="18" spans="1:17" ht="30" customHeight="1" x14ac:dyDescent="0.25">
      <c r="A18" s="37" t="s">
        <v>0</v>
      </c>
      <c r="B18" s="37" t="s">
        <v>1</v>
      </c>
      <c r="C18" s="37" t="s">
        <v>2</v>
      </c>
      <c r="D18" s="37"/>
      <c r="E18" s="16" t="s">
        <v>24</v>
      </c>
      <c r="F18" s="16" t="s">
        <v>25</v>
      </c>
      <c r="G18" s="16" t="s">
        <v>26</v>
      </c>
      <c r="H18" s="51" t="s">
        <v>11</v>
      </c>
      <c r="I18" s="37" t="s">
        <v>8</v>
      </c>
      <c r="J18" s="37" t="s">
        <v>9</v>
      </c>
      <c r="K18" s="37" t="s">
        <v>10</v>
      </c>
      <c r="L18" s="37" t="s">
        <v>6</v>
      </c>
      <c r="M18" s="46" t="s">
        <v>7</v>
      </c>
    </row>
    <row r="19" spans="1:17" x14ac:dyDescent="0.25">
      <c r="A19" s="38"/>
      <c r="B19" s="38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52"/>
      <c r="I19" s="37"/>
      <c r="J19" s="37"/>
      <c r="K19" s="37"/>
      <c r="L19" s="37"/>
      <c r="M19" s="46"/>
    </row>
    <row r="20" spans="1:17" s="24" customFormat="1" x14ac:dyDescent="0.25">
      <c r="A20" s="4">
        <v>1</v>
      </c>
      <c r="B20" s="34" t="s">
        <v>30</v>
      </c>
      <c r="C20" s="36" t="s">
        <v>36</v>
      </c>
      <c r="D20" s="23">
        <v>40</v>
      </c>
      <c r="E20" s="22">
        <v>450</v>
      </c>
      <c r="F20" s="30">
        <v>441</v>
      </c>
      <c r="G20" s="25">
        <v>454.5</v>
      </c>
      <c r="H20" s="25">
        <f>ROUNDDOWN(AVERAGE(E20:G20),2)</f>
        <v>448.5</v>
      </c>
      <c r="I20" s="26">
        <f t="shared" ref="I20:I24" si="0" xml:space="preserve"> COUNT(E20:G20)</f>
        <v>3</v>
      </c>
      <c r="J20" s="26">
        <f t="shared" ref="J20:J24" si="1">STDEV(E20:G20)</f>
        <v>6.8738635424337602</v>
      </c>
      <c r="K20" s="26">
        <f t="shared" ref="K20:K24" si="2">J20/H20*100</f>
        <v>1.5326340116909163</v>
      </c>
      <c r="L20" s="26" t="str">
        <f t="shared" ref="L20:L24" si="3">IF(K20&lt;33,"ОДНОРОДНЫЕ","НЕОДНОРОДНЫЕ")</f>
        <v>ОДНОРОДНЫЕ</v>
      </c>
      <c r="M20" s="25">
        <f t="shared" ref="M20:M24" si="4">D20*H20</f>
        <v>17940</v>
      </c>
      <c r="O20" s="32"/>
      <c r="P20" s="32"/>
      <c r="Q20" s="32"/>
    </row>
    <row r="21" spans="1:17" s="24" customFormat="1" x14ac:dyDescent="0.25">
      <c r="A21" s="4">
        <v>2</v>
      </c>
      <c r="B21" s="34" t="s">
        <v>31</v>
      </c>
      <c r="C21" s="36" t="s">
        <v>36</v>
      </c>
      <c r="D21" s="23">
        <v>25</v>
      </c>
      <c r="E21" s="22">
        <v>750</v>
      </c>
      <c r="F21" s="30">
        <v>735</v>
      </c>
      <c r="G21" s="25">
        <v>780</v>
      </c>
      <c r="H21" s="33">
        <f t="shared" ref="H21:H24" si="5">ROUNDDOWN(AVERAGE(E21:G21),2)</f>
        <v>755</v>
      </c>
      <c r="I21" s="26">
        <f t="shared" si="0"/>
        <v>3</v>
      </c>
      <c r="J21" s="26">
        <f t="shared" si="1"/>
        <v>22.912878474779198</v>
      </c>
      <c r="K21" s="26">
        <f t="shared" si="2"/>
        <v>3.0348183410303573</v>
      </c>
      <c r="L21" s="26" t="str">
        <f t="shared" si="3"/>
        <v>ОДНОРОДНЫЕ</v>
      </c>
      <c r="M21" s="25">
        <f t="shared" si="4"/>
        <v>18875</v>
      </c>
      <c r="O21" s="32"/>
      <c r="P21" s="35"/>
      <c r="Q21" s="32"/>
    </row>
    <row r="22" spans="1:17" s="24" customFormat="1" ht="60" x14ac:dyDescent="0.25">
      <c r="A22" s="4">
        <v>3</v>
      </c>
      <c r="B22" s="29" t="s">
        <v>33</v>
      </c>
      <c r="C22" s="36" t="s">
        <v>34</v>
      </c>
      <c r="D22" s="23">
        <v>336</v>
      </c>
      <c r="E22" s="22">
        <v>793.8</v>
      </c>
      <c r="F22" s="30">
        <v>756</v>
      </c>
      <c r="G22" s="33">
        <v>801</v>
      </c>
      <c r="H22" s="33">
        <f t="shared" si="5"/>
        <v>783.6</v>
      </c>
      <c r="I22" s="27">
        <f t="shared" si="0"/>
        <v>3</v>
      </c>
      <c r="J22" s="27">
        <f t="shared" si="1"/>
        <v>24.171884494180414</v>
      </c>
      <c r="K22" s="27">
        <f t="shared" si="2"/>
        <v>3.0847223703650348</v>
      </c>
      <c r="L22" s="27" t="str">
        <f t="shared" si="3"/>
        <v>ОДНОРОДНЫЕ</v>
      </c>
      <c r="M22" s="28">
        <f t="shared" si="4"/>
        <v>263289.60000000003</v>
      </c>
      <c r="O22" s="32"/>
      <c r="P22" s="35"/>
      <c r="Q22" s="32"/>
    </row>
    <row r="23" spans="1:17" s="24" customFormat="1" ht="45" x14ac:dyDescent="0.25">
      <c r="A23" s="4">
        <v>4</v>
      </c>
      <c r="B23" s="29" t="s">
        <v>32</v>
      </c>
      <c r="C23" s="36" t="s">
        <v>34</v>
      </c>
      <c r="D23" s="23">
        <v>112</v>
      </c>
      <c r="E23" s="22">
        <v>1411.2</v>
      </c>
      <c r="F23" s="30">
        <v>1344</v>
      </c>
      <c r="G23" s="33">
        <v>1425</v>
      </c>
      <c r="H23" s="33">
        <f t="shared" si="5"/>
        <v>1393.4</v>
      </c>
      <c r="I23" s="27">
        <f t="shared" si="0"/>
        <v>3</v>
      </c>
      <c r="J23" s="27">
        <f t="shared" si="1"/>
        <v>43.334512804461077</v>
      </c>
      <c r="K23" s="27">
        <f t="shared" si="2"/>
        <v>3.1099836948802264</v>
      </c>
      <c r="L23" s="27" t="str">
        <f t="shared" si="3"/>
        <v>ОДНОРОДНЫЕ</v>
      </c>
      <c r="M23" s="28">
        <f t="shared" si="4"/>
        <v>156060.80000000002</v>
      </c>
      <c r="O23" s="32"/>
      <c r="P23" s="35"/>
      <c r="Q23" s="32"/>
    </row>
    <row r="24" spans="1:17" s="21" customFormat="1" ht="105" x14ac:dyDescent="0.25">
      <c r="A24" s="4">
        <v>5</v>
      </c>
      <c r="B24" s="29" t="s">
        <v>35</v>
      </c>
      <c r="C24" s="36" t="s">
        <v>34</v>
      </c>
      <c r="D24" s="23">
        <v>168</v>
      </c>
      <c r="E24" s="22">
        <v>970.2</v>
      </c>
      <c r="F24" s="30">
        <v>924</v>
      </c>
      <c r="G24" s="33">
        <v>979</v>
      </c>
      <c r="H24" s="33">
        <f t="shared" si="5"/>
        <v>957.73</v>
      </c>
      <c r="I24" s="27">
        <f t="shared" si="0"/>
        <v>3</v>
      </c>
      <c r="J24" s="27">
        <f t="shared" si="1"/>
        <v>29.543414381776081</v>
      </c>
      <c r="K24" s="27">
        <f t="shared" si="2"/>
        <v>3.084733106593307</v>
      </c>
      <c r="L24" s="27" t="str">
        <f t="shared" si="3"/>
        <v>ОДНОРОДНЫЕ</v>
      </c>
      <c r="M24" s="28">
        <f t="shared" si="4"/>
        <v>160898.64000000001</v>
      </c>
      <c r="O24" s="32"/>
      <c r="P24" s="32"/>
      <c r="Q24" s="32"/>
    </row>
    <row r="25" spans="1:17" ht="15.75" x14ac:dyDescent="0.25">
      <c r="A25" s="4"/>
      <c r="B25" s="7"/>
      <c r="C25" s="18"/>
      <c r="D25" s="19"/>
      <c r="E25" s="20">
        <f>SUMPRODUCT($D$20:$D$24,E20:E24)</f>
        <v>624514.79999999993</v>
      </c>
      <c r="F25" s="31">
        <f>SUMPRODUCT($D$20:$D$24,F20:F24)</f>
        <v>595791</v>
      </c>
      <c r="G25" s="25">
        <f>SUMPRODUCT($D$20:$D$24,G20:G24)</f>
        <v>630888</v>
      </c>
      <c r="H25" s="16"/>
      <c r="I25" s="13"/>
      <c r="J25" s="13"/>
      <c r="K25" s="13"/>
      <c r="L25" s="13"/>
      <c r="M25" s="3">
        <f>SUM(M20:M24)</f>
        <v>617064.04</v>
      </c>
    </row>
    <row r="27" spans="1:17" x14ac:dyDescent="0.25">
      <c r="A27" s="44" t="s">
        <v>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7" x14ac:dyDescent="0.25">
      <c r="A28" s="45" t="s">
        <v>18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7" ht="1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7" s="6" customFormat="1" x14ac:dyDescent="0.25">
      <c r="A30" s="40" t="s">
        <v>37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5"/>
      <c r="O30" s="5"/>
    </row>
    <row r="32" spans="1:17" x14ac:dyDescent="0.25">
      <c r="J32" s="10"/>
    </row>
    <row r="33" spans="11:12" x14ac:dyDescent="0.25">
      <c r="K33" s="10"/>
    </row>
    <row r="36" spans="11:12" x14ac:dyDescent="0.25">
      <c r="L36" s="10"/>
    </row>
  </sheetData>
  <mergeCells count="18">
    <mergeCell ref="K18:K19"/>
    <mergeCell ref="L18:L19"/>
    <mergeCell ref="A18:A19"/>
    <mergeCell ref="B18:B19"/>
    <mergeCell ref="C18:D18"/>
    <mergeCell ref="E3:M3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</mergeCells>
  <conditionalFormatting sqref="L25">
    <cfRule type="containsText" dxfId="11" priority="58" operator="containsText" text="НЕ">
      <formula>NOT(ISERROR(SEARCH("НЕ",L25)))</formula>
    </cfRule>
    <cfRule type="containsText" dxfId="10" priority="59" operator="containsText" text="ОДНОРОДНЫЕ">
      <formula>NOT(ISERROR(SEARCH("ОДНОРОДНЫЕ",L25)))</formula>
    </cfRule>
    <cfRule type="containsText" dxfId="9" priority="60" operator="containsText" text="НЕОДНОРОДНЫЕ">
      <formula>NOT(ISERROR(SEARCH("НЕОДНОРОДНЫЕ",L25)))</formula>
    </cfRule>
  </conditionalFormatting>
  <conditionalFormatting sqref="L25">
    <cfRule type="containsText" dxfId="8" priority="55" operator="containsText" text="НЕОДНОРОДНЫЕ">
      <formula>NOT(ISERROR(SEARCH("НЕОДНОРОДНЫЕ",L25)))</formula>
    </cfRule>
    <cfRule type="containsText" dxfId="7" priority="56" operator="containsText" text="ОДНОРОДНЫЕ">
      <formula>NOT(ISERROR(SEARCH("ОДНОРОДНЫЕ",L25)))</formula>
    </cfRule>
    <cfRule type="containsText" dxfId="6" priority="57" operator="containsText" text="НЕОДНОРОДНЫЕ">
      <formula>NOT(ISERROR(SEARCH("НЕОДНОРОДНЫЕ",L25)))</formula>
    </cfRule>
  </conditionalFormatting>
  <conditionalFormatting sqref="L20:L24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4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2024-06-17T02:28:50Z</dcterms:modified>
</cp:coreProperties>
</file>