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35" i="1" l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19" i="1"/>
  <c r="M20" i="1" l="1"/>
  <c r="I20" i="1"/>
  <c r="J20" i="1"/>
  <c r="M21" i="1"/>
  <c r="I21" i="1"/>
  <c r="J21" i="1"/>
  <c r="K21" i="1" s="1"/>
  <c r="L21" i="1" s="1"/>
  <c r="M22" i="1"/>
  <c r="I22" i="1"/>
  <c r="J22" i="1"/>
  <c r="K22" i="1" s="1"/>
  <c r="L22" i="1" s="1"/>
  <c r="M23" i="1"/>
  <c r="I23" i="1"/>
  <c r="J23" i="1"/>
  <c r="M24" i="1"/>
  <c r="I24" i="1"/>
  <c r="J24" i="1"/>
  <c r="K24" i="1" s="1"/>
  <c r="L24" i="1" s="1"/>
  <c r="M25" i="1"/>
  <c r="I25" i="1"/>
  <c r="J25" i="1"/>
  <c r="M26" i="1"/>
  <c r="I26" i="1"/>
  <c r="J26" i="1"/>
  <c r="M27" i="1"/>
  <c r="I27" i="1"/>
  <c r="J27" i="1"/>
  <c r="K27" i="1" s="1"/>
  <c r="L27" i="1" s="1"/>
  <c r="M28" i="1"/>
  <c r="I28" i="1"/>
  <c r="J28" i="1"/>
  <c r="K28" i="1" s="1"/>
  <c r="L28" i="1" s="1"/>
  <c r="M29" i="1"/>
  <c r="I29" i="1"/>
  <c r="J29" i="1"/>
  <c r="K29" i="1" s="1"/>
  <c r="L29" i="1" s="1"/>
  <c r="M30" i="1"/>
  <c r="I30" i="1"/>
  <c r="J30" i="1"/>
  <c r="M31" i="1"/>
  <c r="I31" i="1"/>
  <c r="J31" i="1"/>
  <c r="K31" i="1" s="1"/>
  <c r="L31" i="1" s="1"/>
  <c r="M32" i="1"/>
  <c r="I32" i="1"/>
  <c r="J32" i="1"/>
  <c r="M33" i="1"/>
  <c r="I33" i="1"/>
  <c r="J33" i="1"/>
  <c r="K33" i="1" s="1"/>
  <c r="L33" i="1" s="1"/>
  <c r="M34" i="1"/>
  <c r="I34" i="1"/>
  <c r="J34" i="1"/>
  <c r="M35" i="1"/>
  <c r="I35" i="1"/>
  <c r="J35" i="1"/>
  <c r="K35" i="1" s="1"/>
  <c r="L35" i="1" s="1"/>
  <c r="K34" i="1" l="1"/>
  <c r="L34" i="1" s="1"/>
  <c r="K23" i="1"/>
  <c r="L23" i="1" s="1"/>
  <c r="K30" i="1"/>
  <c r="L30" i="1" s="1"/>
  <c r="K25" i="1"/>
  <c r="L25" i="1" s="1"/>
  <c r="K26" i="1"/>
  <c r="L26" i="1" s="1"/>
  <c r="K20" i="1"/>
  <c r="L20" i="1" s="1"/>
  <c r="K32" i="1"/>
  <c r="L32" i="1" s="1"/>
  <c r="F36" i="1"/>
  <c r="G36" i="1" l="1"/>
  <c r="M19" i="1" l="1"/>
  <c r="M36" i="1" s="1"/>
  <c r="C16" i="1" s="1"/>
  <c r="I19" i="1"/>
  <c r="J19" i="1"/>
  <c r="E36" i="1"/>
  <c r="K19" i="1" l="1"/>
  <c r="L19" i="1" s="1"/>
</calcChain>
</file>

<file path=xl/sharedStrings.xml><?xml version="1.0" encoding="utf-8"?>
<sst xmlns="http://schemas.openxmlformats.org/spreadsheetml/2006/main" count="68" uniqueCount="51">
  <si>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</si>
  <si>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</si>
  <si>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</si>
  <si>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</si>
  <si>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</si>
  <si>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</si>
  <si>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</si>
  <si>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</si>
  <si>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</si>
  <si>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</si>
  <si>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</si>
  <si>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</si>
  <si>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</si>
  <si>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</si>
  <si>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</si>
  <si>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</si>
  <si>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</si>
  <si>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</si>
  <si>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</si>
  <si>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</si>
  <si>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</si>
  <si>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</si>
  <si>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Источник № 1</t>
  </si>
  <si>
    <t>Источник № 2</t>
  </si>
  <si>
    <t>Источник № 3</t>
  </si>
  <si>
    <t>Шт.</t>
  </si>
  <si>
    <t>АБ Трансфер слепочный HLT 5171</t>
  </si>
  <si>
    <t>АБ Абатмент прямой титановый TLAC-AR 5200</t>
  </si>
  <si>
    <t>АБ Трансфер слепочный HLT 5060</t>
  </si>
  <si>
    <t xml:space="preserve"> Воскотопка "Сонис" или эквивалент</t>
  </si>
  <si>
    <t xml:space="preserve">Электрошпатель "Сонис" или эквивалент </t>
  </si>
  <si>
    <t>Наконечник зуботехнический Marathon или эквивалент</t>
  </si>
  <si>
    <t>Бормашина зуботехническая Marathon или эквивалент</t>
  </si>
  <si>
    <t>АБ Формирователь десны</t>
  </si>
  <si>
    <t xml:space="preserve">АБ Имплант </t>
  </si>
  <si>
    <t>Джинджифаст Gingifast Elastic - десневая маска (2*50 мл+10мл сепаратора) Zhermack С401500</t>
  </si>
  <si>
    <t>АБ Трансфер слепочный HLTO 5061</t>
  </si>
  <si>
    <t>АБ Аналог Импланта IA 5080</t>
  </si>
  <si>
    <t>АБ Абатмент вкручиваемый TLAC-R 5220</t>
  </si>
  <si>
    <t>АБ Трансфер слепочный HLTS 5170</t>
  </si>
  <si>
    <t>АБ Абатмент моделируемый пластиковый TLABCC 6405</t>
  </si>
  <si>
    <t>Шланг д/физраствора к Surgic XT, PRO+, Variosurg  Y900-114</t>
  </si>
  <si>
    <t>Элит HD+ Regular body normal setting ФИОЛЕТ норм.отверж2*50мл Zhermack С203020 для диспенсера корриг</t>
  </si>
  <si>
    <t>Уп.</t>
  </si>
  <si>
    <t>вх. № 1362 от 25.06.2024</t>
  </si>
  <si>
    <t>вх. № 1363 от 25.06.2024</t>
  </si>
  <si>
    <t>вх. № 1364 от 25.06.2024</t>
  </si>
  <si>
    <t>Начальная (максимальная) цена договора устанавливается в размере 473631,38 руб. (четыреста семьдесят три тысячи шестьсот тридцать один рубль тридцать восемь копеек)</t>
  </si>
  <si>
    <t>№ 120-24</t>
  </si>
  <si>
    <t>на поставку медицинских изделий для отделения ортопедической стоматологии</t>
  </si>
  <si>
    <t>к Извещению о проведении закупки в электронном магазине, участниками которой могут быть только субъекты малого и среднего предпринимательства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</si>
</sst>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topLeftCell="A7" zoomScale="85" zoomScaleNormal="85" zoomScalePageLayoutView="70" workbookViewId="0">
      <selection activeCell="R25" sqref="R25"/>
    </sheetView>
  </sheetViews>
  <sheetFormatPr defaultRowHeight="15" x14ac:dyDescent="0.25"/>
  <cols>
    <col min="1" max="1" width="6.140625" style="17" bestFit="1" customWidth="1"/>
    <col min="2" max="2" width="44.140625" style="17" bestFit="1" customWidth="1"/>
    <col min="3" max="3" width="7.85546875" style="17" bestFit="1" customWidth="1"/>
    <col min="4" max="4" width="7.140625" style="17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7" customWidth="1"/>
    <col min="10" max="10" width="12.5703125" style="17" customWidth="1"/>
    <col min="11" max="11" width="10.28515625" style="17" customWidth="1"/>
    <col min="12" max="12" width="22.42578125" style="17" bestFit="1" customWidth="1"/>
    <col min="13" max="13" width="17.5703125" style="1" customWidth="1"/>
    <col min="14" max="14" width="9.140625" style="17"/>
    <col min="15" max="15" width="10.28515625" style="17" bestFit="1" customWidth="1"/>
    <col min="16" max="16" width="10.7109375" style="17" bestFit="1" customWidth="1"/>
    <col min="17" max="17" width="11.7109375" style="17" bestFit="1" customWidth="1"/>
    <col min="18" max="18" width="10.7109375" style="17" bestFit="1" customWidth="1"/>
    <col min="19" max="16384" width="9.140625" style="17"/>
  </cols>
  <sheetData>
    <row r="1" spans="1:13" x14ac:dyDescent="0.25">
      <c r="M1" s="13" t="s">
        <v>21</v>
      </c>
    </row>
    <row r="2" spans="1:13" ht="14.45" customHeight="1" x14ac:dyDescent="0.25">
      <c r="M2" s="57" t="s">
        <v>50</v>
      </c>
    </row>
    <row r="3" spans="1:13" x14ac:dyDescent="0.25">
      <c r="G3" s="37" t="s">
        <v>49</v>
      </c>
      <c r="H3" s="37"/>
      <c r="I3" s="37"/>
      <c r="J3" s="37"/>
      <c r="K3" s="37"/>
      <c r="L3" s="37"/>
      <c r="M3" s="37"/>
    </row>
    <row r="4" spans="1:13" s="33" customFormat="1" x14ac:dyDescent="0.25">
      <c r="E4" s="1"/>
      <c r="F4" s="1"/>
      <c r="G4" s="32"/>
      <c r="H4" s="32"/>
      <c r="I4" s="32"/>
      <c r="J4" s="32"/>
      <c r="K4" s="32"/>
      <c r="L4" s="32"/>
      <c r="M4" s="32"/>
    </row>
    <row r="5" spans="1:13" ht="14.45" customHeight="1" x14ac:dyDescent="0.25">
      <c r="G5" s="10"/>
      <c r="H5" s="10"/>
      <c r="I5" s="7"/>
      <c r="J5" s="7"/>
      <c r="K5" s="7"/>
      <c r="L5" s="7"/>
      <c r="M5" s="14" t="s">
        <v>48</v>
      </c>
    </row>
    <row r="6" spans="1:13" x14ac:dyDescent="0.25">
      <c r="G6" s="10"/>
      <c r="H6" s="10"/>
      <c r="I6" s="7"/>
      <c r="J6" s="7"/>
      <c r="K6" s="7"/>
      <c r="L6" s="7"/>
      <c r="M6" s="10"/>
    </row>
    <row r="7" spans="1:13" x14ac:dyDescent="0.25">
      <c r="G7" s="10"/>
      <c r="H7" s="10"/>
      <c r="I7" s="7"/>
      <c r="J7" s="7"/>
      <c r="K7" s="7"/>
      <c r="L7" s="7"/>
      <c r="M7" s="11" t="s">
        <v>13</v>
      </c>
    </row>
    <row r="8" spans="1:13" x14ac:dyDescent="0.25">
      <c r="M8" s="2" t="s">
        <v>18</v>
      </c>
    </row>
    <row r="9" spans="1:13" x14ac:dyDescent="0.25">
      <c r="M9" s="2" t="s">
        <v>14</v>
      </c>
    </row>
    <row r="11" spans="1:13" ht="28.9" customHeight="1" x14ac:dyDescent="0.25">
      <c r="J11" s="41" t="s">
        <v>17</v>
      </c>
      <c r="K11" s="41"/>
      <c r="M11" s="1" t="s">
        <v>15</v>
      </c>
    </row>
    <row r="13" spans="1:13" x14ac:dyDescent="0.25">
      <c r="B13" s="41" t="s">
        <v>16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1:13" hidden="1" x14ac:dyDescent="0.25"/>
    <row r="16" spans="1:13" ht="54.6" customHeight="1" x14ac:dyDescent="0.25">
      <c r="A16" s="45" t="s">
        <v>11</v>
      </c>
      <c r="B16" s="46"/>
      <c r="C16" s="47">
        <f>M36</f>
        <v>473631.37999999995</v>
      </c>
      <c r="D16" s="48"/>
      <c r="E16" s="52" t="s">
        <v>44</v>
      </c>
      <c r="F16" s="52" t="s">
        <v>45</v>
      </c>
      <c r="G16" s="52" t="s">
        <v>46</v>
      </c>
      <c r="H16" s="18"/>
      <c r="I16" s="15"/>
      <c r="J16" s="15"/>
      <c r="K16" s="15"/>
      <c r="L16" s="15"/>
      <c r="M16" s="34"/>
    </row>
    <row r="17" spans="1:18" ht="30" customHeight="1" x14ac:dyDescent="0.25">
      <c r="A17" s="35" t="s">
        <v>0</v>
      </c>
      <c r="B17" s="35" t="s">
        <v>1</v>
      </c>
      <c r="C17" s="35" t="s">
        <v>2</v>
      </c>
      <c r="D17" s="35"/>
      <c r="E17" s="18" t="s">
        <v>22</v>
      </c>
      <c r="F17" s="18" t="s">
        <v>23</v>
      </c>
      <c r="G17" s="18" t="s">
        <v>24</v>
      </c>
      <c r="H17" s="49" t="s">
        <v>12</v>
      </c>
      <c r="I17" s="35" t="s">
        <v>8</v>
      </c>
      <c r="J17" s="35" t="s">
        <v>9</v>
      </c>
      <c r="K17" s="35" t="s">
        <v>10</v>
      </c>
      <c r="L17" s="35" t="s">
        <v>6</v>
      </c>
      <c r="M17" s="44" t="s">
        <v>7</v>
      </c>
      <c r="N17" s="53"/>
      <c r="O17" s="53"/>
      <c r="P17" s="53"/>
      <c r="Q17" s="53"/>
      <c r="R17" s="53"/>
    </row>
    <row r="18" spans="1:18" x14ac:dyDescent="0.25">
      <c r="A18" s="36"/>
      <c r="B18" s="36"/>
      <c r="C18" s="16" t="s">
        <v>3</v>
      </c>
      <c r="D18" s="16" t="s">
        <v>4</v>
      </c>
      <c r="E18" s="19" t="s">
        <v>5</v>
      </c>
      <c r="F18" s="18" t="s">
        <v>5</v>
      </c>
      <c r="G18" s="18" t="s">
        <v>5</v>
      </c>
      <c r="H18" s="50"/>
      <c r="I18" s="35"/>
      <c r="J18" s="35"/>
      <c r="K18" s="35"/>
      <c r="L18" s="35"/>
      <c r="M18" s="44"/>
      <c r="N18" s="53"/>
      <c r="O18" s="53"/>
      <c r="P18" s="53"/>
      <c r="Q18" s="53"/>
      <c r="R18" s="53"/>
    </row>
    <row r="19" spans="1:18" s="22" customFormat="1" x14ac:dyDescent="0.25">
      <c r="A19" s="4">
        <v>1</v>
      </c>
      <c r="B19" s="51" t="s">
        <v>29</v>
      </c>
      <c r="C19" s="59" t="s">
        <v>25</v>
      </c>
      <c r="D19" s="58">
        <v>1</v>
      </c>
      <c r="E19" s="34">
        <v>2862</v>
      </c>
      <c r="F19" s="23">
        <v>2808</v>
      </c>
      <c r="G19" s="31">
        <v>2726</v>
      </c>
      <c r="H19" s="26">
        <f>ROUND(AVERAGE(E19:G19),2)</f>
        <v>2798.67</v>
      </c>
      <c r="I19" s="25">
        <f xml:space="preserve"> COUNT(E19:G19)</f>
        <v>3</v>
      </c>
      <c r="J19" s="25">
        <f>STDEV(E19:G19)</f>
        <v>68.478707152905088</v>
      </c>
      <c r="K19" s="25">
        <f t="shared" ref="K19" si="0">J19/H19*100</f>
        <v>2.4468303570233392</v>
      </c>
      <c r="L19" s="25" t="str">
        <f t="shared" ref="L19" si="1">IF(K19&lt;33,"ОДНОРОДНЫЕ","НЕОДНОРОДНЫЕ")</f>
        <v>ОДНОРОДНЫЕ</v>
      </c>
      <c r="M19" s="34">
        <f>D19*H19</f>
        <v>2798.67</v>
      </c>
      <c r="N19" s="53"/>
      <c r="O19" s="54"/>
      <c r="P19" s="54"/>
      <c r="Q19" s="54"/>
      <c r="R19" s="53"/>
    </row>
    <row r="20" spans="1:18" s="28" customFormat="1" x14ac:dyDescent="0.25">
      <c r="A20" s="4">
        <v>2</v>
      </c>
      <c r="B20" s="51" t="s">
        <v>30</v>
      </c>
      <c r="C20" s="59" t="s">
        <v>25</v>
      </c>
      <c r="D20" s="58">
        <v>2</v>
      </c>
      <c r="E20" s="34">
        <v>20838</v>
      </c>
      <c r="F20" s="23">
        <v>20441</v>
      </c>
      <c r="G20" s="31">
        <v>19846</v>
      </c>
      <c r="H20" s="34">
        <f t="shared" ref="H20:H34" si="2">ROUND(AVERAGE(E20:G20),2)</f>
        <v>20375</v>
      </c>
      <c r="I20" s="27">
        <f t="shared" ref="I20:I35" si="3" xml:space="preserve"> COUNT(E20:G20)</f>
        <v>3</v>
      </c>
      <c r="J20" s="27">
        <f t="shared" ref="J20:J35" si="4">STDEV(E20:G20)</f>
        <v>499.28248517247226</v>
      </c>
      <c r="K20" s="27">
        <f t="shared" ref="K20:K35" si="5">J20/H20*100</f>
        <v>2.4504661848955696</v>
      </c>
      <c r="L20" s="27" t="str">
        <f t="shared" ref="L20:L35" si="6">IF(K20&lt;33,"ОДНОРОДНЫЕ","НЕОДНОРОДНЫЕ")</f>
        <v>ОДНОРОДНЫЕ</v>
      </c>
      <c r="M20" s="34">
        <f t="shared" ref="M20:M35" si="7">D20*H20</f>
        <v>40750</v>
      </c>
      <c r="N20" s="53"/>
      <c r="O20" s="54"/>
      <c r="P20" s="54"/>
      <c r="Q20" s="54"/>
      <c r="R20" s="53"/>
    </row>
    <row r="21" spans="1:18" s="28" customFormat="1" ht="30" x14ac:dyDescent="0.25">
      <c r="A21" s="56">
        <v>3</v>
      </c>
      <c r="B21" s="51" t="s">
        <v>31</v>
      </c>
      <c r="C21" s="59" t="s">
        <v>25</v>
      </c>
      <c r="D21" s="58">
        <v>10</v>
      </c>
      <c r="E21" s="30">
        <v>8992</v>
      </c>
      <c r="F21" s="31">
        <v>11133</v>
      </c>
      <c r="G21" s="29">
        <v>8564</v>
      </c>
      <c r="H21" s="34">
        <f t="shared" si="2"/>
        <v>9563</v>
      </c>
      <c r="I21" s="27">
        <f t="shared" si="3"/>
        <v>3</v>
      </c>
      <c r="J21" s="27">
        <f t="shared" si="4"/>
        <v>1376.397834930003</v>
      </c>
      <c r="K21" s="27">
        <f t="shared" si="5"/>
        <v>14.392950276377736</v>
      </c>
      <c r="L21" s="27" t="str">
        <f t="shared" si="6"/>
        <v>ОДНОРОДНЫЕ</v>
      </c>
      <c r="M21" s="34">
        <f t="shared" si="7"/>
        <v>95630</v>
      </c>
      <c r="N21" s="53"/>
      <c r="O21" s="54"/>
      <c r="P21" s="54"/>
      <c r="Q21" s="54"/>
      <c r="R21" s="53"/>
    </row>
    <row r="22" spans="1:18" s="20" customFormat="1" ht="30" x14ac:dyDescent="0.25">
      <c r="A22" s="56">
        <v>4</v>
      </c>
      <c r="B22" s="51" t="s">
        <v>32</v>
      </c>
      <c r="C22" s="59" t="s">
        <v>25</v>
      </c>
      <c r="D22" s="58">
        <v>1</v>
      </c>
      <c r="E22" s="30">
        <v>14196</v>
      </c>
      <c r="F22" s="31">
        <v>17576</v>
      </c>
      <c r="G22" s="21">
        <v>13520</v>
      </c>
      <c r="H22" s="34">
        <f t="shared" si="2"/>
        <v>15097.33</v>
      </c>
      <c r="I22" s="27">
        <f t="shared" si="3"/>
        <v>3</v>
      </c>
      <c r="J22" s="27">
        <f t="shared" si="4"/>
        <v>2173.0359714770748</v>
      </c>
      <c r="K22" s="27">
        <f t="shared" si="5"/>
        <v>14.393511776433812</v>
      </c>
      <c r="L22" s="27" t="str">
        <f t="shared" si="6"/>
        <v>ОДНОРОДНЫЕ</v>
      </c>
      <c r="M22" s="34">
        <f t="shared" si="7"/>
        <v>15097.33</v>
      </c>
      <c r="N22" s="53"/>
      <c r="O22" s="54"/>
      <c r="P22" s="54"/>
      <c r="Q22" s="54"/>
      <c r="R22" s="53"/>
    </row>
    <row r="23" spans="1:18" s="28" customFormat="1" x14ac:dyDescent="0.25">
      <c r="A23" s="56">
        <v>5</v>
      </c>
      <c r="B23" s="51" t="s">
        <v>33</v>
      </c>
      <c r="C23" s="59" t="s">
        <v>25</v>
      </c>
      <c r="D23" s="58">
        <v>20</v>
      </c>
      <c r="E23" s="24">
        <v>1745</v>
      </c>
      <c r="F23" s="23">
        <v>1776</v>
      </c>
      <c r="G23" s="29">
        <v>1660</v>
      </c>
      <c r="H23" s="34">
        <f t="shared" si="2"/>
        <v>1727</v>
      </c>
      <c r="I23" s="27">
        <f t="shared" si="3"/>
        <v>3</v>
      </c>
      <c r="J23" s="27">
        <f t="shared" si="4"/>
        <v>60.058305004387194</v>
      </c>
      <c r="K23" s="27">
        <f t="shared" si="5"/>
        <v>3.4776088595476082</v>
      </c>
      <c r="L23" s="27" t="str">
        <f t="shared" si="6"/>
        <v>ОДНОРОДНЫЕ</v>
      </c>
      <c r="M23" s="34">
        <f t="shared" si="7"/>
        <v>34540</v>
      </c>
      <c r="N23" s="53"/>
      <c r="O23" s="55"/>
      <c r="P23" s="55"/>
      <c r="Q23" s="55"/>
      <c r="R23" s="53"/>
    </row>
    <row r="24" spans="1:18" s="28" customFormat="1" x14ac:dyDescent="0.25">
      <c r="A24" s="56">
        <v>6</v>
      </c>
      <c r="B24" s="51" t="s">
        <v>34</v>
      </c>
      <c r="C24" s="59" t="s">
        <v>25</v>
      </c>
      <c r="D24" s="58">
        <v>30</v>
      </c>
      <c r="E24" s="24">
        <v>5891</v>
      </c>
      <c r="F24" s="23">
        <v>6003</v>
      </c>
      <c r="G24" s="29">
        <v>5610</v>
      </c>
      <c r="H24" s="34">
        <f t="shared" si="2"/>
        <v>5834.67</v>
      </c>
      <c r="I24" s="27">
        <f t="shared" si="3"/>
        <v>3</v>
      </c>
      <c r="J24" s="27">
        <f t="shared" si="4"/>
        <v>202.46563494413891</v>
      </c>
      <c r="K24" s="27">
        <f t="shared" si="5"/>
        <v>3.4700443203152695</v>
      </c>
      <c r="L24" s="27" t="str">
        <f t="shared" si="6"/>
        <v>ОДНОРОДНЫЕ</v>
      </c>
      <c r="M24" s="34">
        <f t="shared" si="7"/>
        <v>175040.1</v>
      </c>
      <c r="N24" s="53"/>
      <c r="O24" s="55"/>
      <c r="P24" s="53"/>
      <c r="Q24" s="53"/>
      <c r="R24" s="53"/>
    </row>
    <row r="25" spans="1:18" s="28" customFormat="1" ht="45" x14ac:dyDescent="0.25">
      <c r="A25" s="56">
        <v>7</v>
      </c>
      <c r="B25" s="51" t="s">
        <v>35</v>
      </c>
      <c r="C25" s="59" t="s">
        <v>43</v>
      </c>
      <c r="D25" s="58">
        <v>1</v>
      </c>
      <c r="E25" s="24">
        <v>3864</v>
      </c>
      <c r="F25" s="23">
        <v>3938</v>
      </c>
      <c r="G25" s="29">
        <v>3680</v>
      </c>
      <c r="H25" s="34">
        <f t="shared" si="2"/>
        <v>3827.33</v>
      </c>
      <c r="I25" s="27">
        <f t="shared" si="3"/>
        <v>3</v>
      </c>
      <c r="J25" s="27">
        <f t="shared" si="4"/>
        <v>132.85079349907301</v>
      </c>
      <c r="K25" s="27">
        <f t="shared" si="5"/>
        <v>3.4711089323124216</v>
      </c>
      <c r="L25" s="27" t="str">
        <f t="shared" si="6"/>
        <v>ОДНОРОДНЫЕ</v>
      </c>
      <c r="M25" s="34">
        <f t="shared" si="7"/>
        <v>3827.33</v>
      </c>
      <c r="N25" s="53"/>
      <c r="O25" s="55"/>
      <c r="P25" s="53"/>
      <c r="Q25" s="53"/>
      <c r="R25" s="53"/>
    </row>
    <row r="26" spans="1:18" s="28" customFormat="1" x14ac:dyDescent="0.25">
      <c r="A26" s="56">
        <v>8</v>
      </c>
      <c r="B26" s="51" t="s">
        <v>26</v>
      </c>
      <c r="C26" s="59" t="s">
        <v>25</v>
      </c>
      <c r="D26" s="58">
        <v>1</v>
      </c>
      <c r="E26" s="24">
        <v>1864</v>
      </c>
      <c r="F26" s="23">
        <v>1899</v>
      </c>
      <c r="G26" s="29">
        <v>1775</v>
      </c>
      <c r="H26" s="34">
        <f t="shared" si="2"/>
        <v>1846</v>
      </c>
      <c r="I26" s="27">
        <f t="shared" si="3"/>
        <v>3</v>
      </c>
      <c r="J26" s="27">
        <f t="shared" si="4"/>
        <v>63.929648833698437</v>
      </c>
      <c r="K26" s="27">
        <f t="shared" si="5"/>
        <v>3.4631445738731546</v>
      </c>
      <c r="L26" s="27" t="str">
        <f t="shared" si="6"/>
        <v>ОДНОРОДНЫЕ</v>
      </c>
      <c r="M26" s="34">
        <f t="shared" si="7"/>
        <v>1846</v>
      </c>
      <c r="O26" s="12"/>
    </row>
    <row r="27" spans="1:18" s="28" customFormat="1" x14ac:dyDescent="0.25">
      <c r="A27" s="56">
        <v>9</v>
      </c>
      <c r="B27" s="51" t="s">
        <v>36</v>
      </c>
      <c r="C27" s="59" t="s">
        <v>25</v>
      </c>
      <c r="D27" s="58">
        <v>3</v>
      </c>
      <c r="E27" s="24">
        <v>1864</v>
      </c>
      <c r="F27" s="23">
        <v>1899</v>
      </c>
      <c r="G27" s="29">
        <v>1775</v>
      </c>
      <c r="H27" s="34">
        <f t="shared" si="2"/>
        <v>1846</v>
      </c>
      <c r="I27" s="27">
        <f t="shared" si="3"/>
        <v>3</v>
      </c>
      <c r="J27" s="27">
        <f t="shared" si="4"/>
        <v>63.929648833698437</v>
      </c>
      <c r="K27" s="27">
        <f t="shared" si="5"/>
        <v>3.4631445738731546</v>
      </c>
      <c r="L27" s="27" t="str">
        <f t="shared" si="6"/>
        <v>ОДНОРОДНЫЕ</v>
      </c>
      <c r="M27" s="34">
        <f t="shared" si="7"/>
        <v>5538</v>
      </c>
      <c r="O27" s="12"/>
    </row>
    <row r="28" spans="1:18" s="28" customFormat="1" x14ac:dyDescent="0.25">
      <c r="A28" s="56">
        <v>10</v>
      </c>
      <c r="B28" s="51" t="s">
        <v>37</v>
      </c>
      <c r="C28" s="59" t="s">
        <v>25</v>
      </c>
      <c r="D28" s="58">
        <v>3</v>
      </c>
      <c r="E28" s="24">
        <v>1397</v>
      </c>
      <c r="F28" s="23">
        <v>1423</v>
      </c>
      <c r="G28" s="29">
        <v>1330</v>
      </c>
      <c r="H28" s="34">
        <f t="shared" si="2"/>
        <v>1383.33</v>
      </c>
      <c r="I28" s="27">
        <f t="shared" si="3"/>
        <v>3</v>
      </c>
      <c r="J28" s="27">
        <f t="shared" si="4"/>
        <v>47.982635748084256</v>
      </c>
      <c r="K28" s="27">
        <f t="shared" si="5"/>
        <v>3.4686326290967635</v>
      </c>
      <c r="L28" s="27" t="str">
        <f t="shared" si="6"/>
        <v>ОДНОРОДНЫЕ</v>
      </c>
      <c r="M28" s="34">
        <f t="shared" si="7"/>
        <v>4149.99</v>
      </c>
      <c r="O28" s="12"/>
    </row>
    <row r="29" spans="1:18" s="28" customFormat="1" ht="30" x14ac:dyDescent="0.25">
      <c r="A29" s="56">
        <v>11</v>
      </c>
      <c r="B29" s="51" t="s">
        <v>27</v>
      </c>
      <c r="C29" s="59" t="s">
        <v>25</v>
      </c>
      <c r="D29" s="58">
        <v>1</v>
      </c>
      <c r="E29" s="24">
        <v>1864</v>
      </c>
      <c r="F29" s="23">
        <v>1899</v>
      </c>
      <c r="G29" s="29">
        <v>1775</v>
      </c>
      <c r="H29" s="34">
        <f t="shared" si="2"/>
        <v>1846</v>
      </c>
      <c r="I29" s="27">
        <f t="shared" si="3"/>
        <v>3</v>
      </c>
      <c r="J29" s="27">
        <f t="shared" si="4"/>
        <v>63.929648833698437</v>
      </c>
      <c r="K29" s="27">
        <f t="shared" si="5"/>
        <v>3.4631445738731546</v>
      </c>
      <c r="L29" s="27" t="str">
        <f t="shared" si="6"/>
        <v>ОДНОРОДНЫЕ</v>
      </c>
      <c r="M29" s="34">
        <f t="shared" si="7"/>
        <v>1846</v>
      </c>
      <c r="O29" s="12"/>
    </row>
    <row r="30" spans="1:18" s="28" customFormat="1" x14ac:dyDescent="0.25">
      <c r="A30" s="56">
        <v>12</v>
      </c>
      <c r="B30" s="51" t="s">
        <v>38</v>
      </c>
      <c r="C30" s="59" t="s">
        <v>25</v>
      </c>
      <c r="D30" s="58">
        <v>2</v>
      </c>
      <c r="E30" s="24">
        <v>1864</v>
      </c>
      <c r="F30" s="23">
        <v>1899</v>
      </c>
      <c r="G30" s="29">
        <v>1775</v>
      </c>
      <c r="H30" s="34">
        <f t="shared" si="2"/>
        <v>1846</v>
      </c>
      <c r="I30" s="27">
        <f t="shared" si="3"/>
        <v>3</v>
      </c>
      <c r="J30" s="27">
        <f t="shared" si="4"/>
        <v>63.929648833698437</v>
      </c>
      <c r="K30" s="27">
        <f t="shared" si="5"/>
        <v>3.4631445738731546</v>
      </c>
      <c r="L30" s="27" t="str">
        <f t="shared" si="6"/>
        <v>ОДНОРОДНЫЕ</v>
      </c>
      <c r="M30" s="34">
        <f t="shared" si="7"/>
        <v>3692</v>
      </c>
      <c r="O30" s="12"/>
    </row>
    <row r="31" spans="1:18" s="28" customFormat="1" x14ac:dyDescent="0.25">
      <c r="A31" s="56">
        <v>13</v>
      </c>
      <c r="B31" s="51" t="s">
        <v>28</v>
      </c>
      <c r="C31" s="59" t="s">
        <v>25</v>
      </c>
      <c r="D31" s="58">
        <v>1</v>
      </c>
      <c r="E31" s="24">
        <v>1864</v>
      </c>
      <c r="F31" s="30">
        <v>1899</v>
      </c>
      <c r="G31" s="29">
        <v>1775</v>
      </c>
      <c r="H31" s="34">
        <f t="shared" si="2"/>
        <v>1846</v>
      </c>
      <c r="I31" s="27">
        <f t="shared" si="3"/>
        <v>3</v>
      </c>
      <c r="J31" s="27">
        <f t="shared" si="4"/>
        <v>63.929648833698437</v>
      </c>
      <c r="K31" s="27">
        <f t="shared" si="5"/>
        <v>3.4631445738731546</v>
      </c>
      <c r="L31" s="27" t="str">
        <f t="shared" si="6"/>
        <v>ОДНОРОДНЫЕ</v>
      </c>
      <c r="M31" s="34">
        <f t="shared" si="7"/>
        <v>1846</v>
      </c>
      <c r="O31" s="12"/>
    </row>
    <row r="32" spans="1:18" s="28" customFormat="1" x14ac:dyDescent="0.25">
      <c r="A32" s="56">
        <v>14</v>
      </c>
      <c r="B32" s="51" t="s">
        <v>39</v>
      </c>
      <c r="C32" s="59" t="s">
        <v>25</v>
      </c>
      <c r="D32" s="58">
        <v>1</v>
      </c>
      <c r="E32" s="31">
        <v>1864</v>
      </c>
      <c r="F32" s="30">
        <v>1899</v>
      </c>
      <c r="G32" s="29">
        <v>1775</v>
      </c>
      <c r="H32" s="34">
        <f t="shared" si="2"/>
        <v>1846</v>
      </c>
      <c r="I32" s="27">
        <f t="shared" si="3"/>
        <v>3</v>
      </c>
      <c r="J32" s="27">
        <f t="shared" si="4"/>
        <v>63.929648833698437</v>
      </c>
      <c r="K32" s="27">
        <f t="shared" si="5"/>
        <v>3.4631445738731546</v>
      </c>
      <c r="L32" s="27" t="str">
        <f t="shared" si="6"/>
        <v>ОДНОРОДНЫЕ</v>
      </c>
      <c r="M32" s="34">
        <f t="shared" si="7"/>
        <v>1846</v>
      </c>
      <c r="O32" s="12"/>
    </row>
    <row r="33" spans="1:15" s="28" customFormat="1" ht="30" x14ac:dyDescent="0.25">
      <c r="A33" s="56">
        <v>15</v>
      </c>
      <c r="B33" s="51" t="s">
        <v>40</v>
      </c>
      <c r="C33" s="59" t="s">
        <v>25</v>
      </c>
      <c r="D33" s="58">
        <v>30</v>
      </c>
      <c r="E33" s="31">
        <v>2315</v>
      </c>
      <c r="F33" s="23">
        <v>2359</v>
      </c>
      <c r="G33" s="29">
        <v>2205</v>
      </c>
      <c r="H33" s="34">
        <f t="shared" si="2"/>
        <v>2293</v>
      </c>
      <c r="I33" s="27">
        <f t="shared" si="3"/>
        <v>3</v>
      </c>
      <c r="J33" s="27">
        <f t="shared" si="4"/>
        <v>79.32212806020776</v>
      </c>
      <c r="K33" s="27">
        <f t="shared" si="5"/>
        <v>3.4593165311909182</v>
      </c>
      <c r="L33" s="27" t="str">
        <f t="shared" si="6"/>
        <v>ОДНОРОДНЫЕ</v>
      </c>
      <c r="M33" s="34">
        <f t="shared" si="7"/>
        <v>68790</v>
      </c>
      <c r="O33" s="12"/>
    </row>
    <row r="34" spans="1:15" s="28" customFormat="1" ht="30" x14ac:dyDescent="0.25">
      <c r="A34" s="56">
        <v>16</v>
      </c>
      <c r="B34" s="51" t="s">
        <v>41</v>
      </c>
      <c r="C34" s="59" t="s">
        <v>25</v>
      </c>
      <c r="D34" s="58">
        <v>10</v>
      </c>
      <c r="E34" s="31">
        <v>1103</v>
      </c>
      <c r="F34" s="23">
        <v>1124</v>
      </c>
      <c r="G34" s="29">
        <v>1050</v>
      </c>
      <c r="H34" s="34">
        <f t="shared" si="2"/>
        <v>1092.33</v>
      </c>
      <c r="I34" s="27">
        <f t="shared" si="3"/>
        <v>3</v>
      </c>
      <c r="J34" s="27">
        <f t="shared" si="4"/>
        <v>38.13572253587617</v>
      </c>
      <c r="K34" s="27">
        <f t="shared" si="5"/>
        <v>3.4912272423055462</v>
      </c>
      <c r="L34" s="27" t="str">
        <f t="shared" si="6"/>
        <v>ОДНОРОДНЫЕ</v>
      </c>
      <c r="M34" s="34">
        <f t="shared" si="7"/>
        <v>10923.3</v>
      </c>
      <c r="O34" s="12"/>
    </row>
    <row r="35" spans="1:15" s="28" customFormat="1" ht="45" x14ac:dyDescent="0.25">
      <c r="A35" s="56">
        <v>17</v>
      </c>
      <c r="B35" s="51" t="s">
        <v>42</v>
      </c>
      <c r="C35" s="59" t="s">
        <v>43</v>
      </c>
      <c r="D35" s="58">
        <v>2</v>
      </c>
      <c r="E35" s="31">
        <v>2762</v>
      </c>
      <c r="F35" s="23">
        <v>2814</v>
      </c>
      <c r="G35" s="29">
        <v>2630</v>
      </c>
      <c r="H35" s="34">
        <f>ROUND(AVERAGE(E35:G35),2)</f>
        <v>2735.33</v>
      </c>
      <c r="I35" s="27">
        <f t="shared" si="3"/>
        <v>3</v>
      </c>
      <c r="J35" s="27">
        <f t="shared" si="4"/>
        <v>94.854274196439519</v>
      </c>
      <c r="K35" s="27">
        <f t="shared" si="5"/>
        <v>3.4677451786965201</v>
      </c>
      <c r="L35" s="27" t="str">
        <f t="shared" si="6"/>
        <v>ОДНОРОДНЫЕ</v>
      </c>
      <c r="M35" s="29">
        <f t="shared" si="7"/>
        <v>5470.66</v>
      </c>
      <c r="O35" s="12"/>
    </row>
    <row r="36" spans="1:15" x14ac:dyDescent="0.25">
      <c r="A36" s="4"/>
      <c r="B36" s="9"/>
      <c r="C36" s="8"/>
      <c r="D36" s="5"/>
      <c r="E36" s="18">
        <f>SUMPRODUCT($D$19:$D$35,E19:E35)</f>
        <v>471119</v>
      </c>
      <c r="F36" s="26">
        <f>SUMPRODUCT($D$19:$D$35,F19:F35)</f>
        <v>501142</v>
      </c>
      <c r="G36" s="26">
        <f>SUMPRODUCT($D$19:$D$35,G19:G35)</f>
        <v>448633</v>
      </c>
      <c r="H36" s="18"/>
      <c r="I36" s="15"/>
      <c r="J36" s="15"/>
      <c r="K36" s="15"/>
      <c r="L36" s="15"/>
      <c r="M36" s="3">
        <f>SUM(M19:M35)</f>
        <v>473631.37999999995</v>
      </c>
    </row>
    <row r="38" spans="1:15" x14ac:dyDescent="0.25">
      <c r="A38" s="42" t="s">
        <v>20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</row>
    <row r="39" spans="1:15" x14ac:dyDescent="0.25">
      <c r="A39" s="43" t="s">
        <v>19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</row>
    <row r="40" spans="1:15" ht="15" customHeight="1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5" s="7" customFormat="1" x14ac:dyDescent="0.25">
      <c r="A41" s="38" t="s">
        <v>47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6"/>
      <c r="O41" s="6"/>
    </row>
    <row r="43" spans="1:15" x14ac:dyDescent="0.25">
      <c r="J43" s="12"/>
    </row>
    <row r="47" spans="1:15" x14ac:dyDescent="0.25">
      <c r="L47" s="12"/>
    </row>
  </sheetData>
  <mergeCells count="18">
    <mergeCell ref="A41:M41"/>
    <mergeCell ref="A40:M40"/>
    <mergeCell ref="J11:K11"/>
    <mergeCell ref="B13:L13"/>
    <mergeCell ref="A38:M38"/>
    <mergeCell ref="A39:M39"/>
    <mergeCell ref="M17:M18"/>
    <mergeCell ref="A16:B16"/>
    <mergeCell ref="C16:D16"/>
    <mergeCell ref="H17:H18"/>
    <mergeCell ref="I17:I18"/>
    <mergeCell ref="J17:J18"/>
    <mergeCell ref="K17:K18"/>
    <mergeCell ref="L17:L18"/>
    <mergeCell ref="A17:A18"/>
    <mergeCell ref="G3:M3"/>
    <mergeCell ref="B17:B18"/>
    <mergeCell ref="C17:D17"/>
  </mergeCells>
  <conditionalFormatting sqref="L19:L36">
    <cfRule type="containsText" dxfId="5" priority="58" operator="containsText" text="НЕ">
      <formula>NOT(ISERROR(SEARCH("НЕ",L19)))</formula>
    </cfRule>
    <cfRule type="containsText" dxfId="4" priority="59" operator="containsText" text="ОДНОРОДНЫЕ">
      <formula>NOT(ISERROR(SEARCH("ОДНОРОДНЫЕ",L19)))</formula>
    </cfRule>
    <cfRule type="containsText" dxfId="3" priority="60" operator="containsText" text="НЕОДНОРОДНЫЕ">
      <formula>NOT(ISERROR(SEARCH("НЕОДНОРОДНЫЕ",L19)))</formula>
    </cfRule>
  </conditionalFormatting>
  <conditionalFormatting sqref="L19:L36">
    <cfRule type="containsText" dxfId="2" priority="55" operator="containsText" text="НЕОДНОРОДНЫЕ">
      <formula>NOT(ISERROR(SEARCH("НЕОДНОРОДНЫЕ",L19)))</formula>
    </cfRule>
    <cfRule type="containsText" dxfId="1" priority="56" operator="containsText" text="ОДНОРОДНЫЕ">
      <formula>NOT(ISERROR(SEARCH("ОДНОРОДНЫЕ",L19)))</formula>
    </cfRule>
    <cfRule type="containsText" dxfId="0" priority="57" operator="containsText" text="НЕОДНОРОДНЫЕ">
      <formula>NOT(ISERROR(SEARCH("НЕОДНОРОДНЫЕ",L19)))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2024-07-31T03:55:57Z</dcterms:modified>
</cp:coreProperties>
</file>