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4" i="1" l="1"/>
  <c r="C17" i="1"/>
  <c r="F34" i="1"/>
  <c r="G34" i="1"/>
  <c r="E34" i="1"/>
  <c r="J22" i="1" l="1"/>
  <c r="I22" i="1"/>
  <c r="H22" i="1"/>
  <c r="M22" i="1" s="1"/>
  <c r="J21" i="1"/>
  <c r="I21" i="1"/>
  <c r="H21" i="1"/>
  <c r="M21" i="1" s="1"/>
  <c r="J20" i="1"/>
  <c r="I20" i="1"/>
  <c r="H20" i="1"/>
  <c r="M20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31" i="1"/>
  <c r="I31" i="1"/>
  <c r="H31" i="1"/>
  <c r="M31" i="1" s="1"/>
  <c r="J30" i="1"/>
  <c r="I30" i="1"/>
  <c r="H30" i="1"/>
  <c r="M30" i="1" s="1"/>
  <c r="J29" i="1"/>
  <c r="I29" i="1"/>
  <c r="H29" i="1"/>
  <c r="M29" i="1" s="1"/>
  <c r="J33" i="1"/>
  <c r="I33" i="1"/>
  <c r="H33" i="1"/>
  <c r="M33" i="1" s="1"/>
  <c r="K31" i="1" l="1"/>
  <c r="L31" i="1" s="1"/>
  <c r="K29" i="1"/>
  <c r="L29" i="1" s="1"/>
  <c r="K27" i="1"/>
  <c r="L27" i="1" s="1"/>
  <c r="K25" i="1"/>
  <c r="L25" i="1" s="1"/>
  <c r="K30" i="1"/>
  <c r="L30" i="1" s="1"/>
  <c r="K28" i="1"/>
  <c r="L28" i="1" s="1"/>
  <c r="K20" i="1"/>
  <c r="L20" i="1" s="1"/>
  <c r="K23" i="1"/>
  <c r="L23" i="1" s="1"/>
  <c r="K21" i="1"/>
  <c r="L21" i="1" s="1"/>
  <c r="K26" i="1"/>
  <c r="L26" i="1" s="1"/>
  <c r="K24" i="1"/>
  <c r="L24" i="1" s="1"/>
  <c r="K22" i="1"/>
  <c r="L22" i="1" s="1"/>
  <c r="K33" i="1"/>
  <c r="L33" i="1" s="1"/>
  <c r="H32" i="1" l="1"/>
  <c r="J32" i="1" l="1"/>
  <c r="I32" i="1"/>
  <c r="M32" i="1"/>
  <c r="K32" i="1" l="1"/>
  <c r="L32" i="1" s="1"/>
</calcChain>
</file>

<file path=xl/sharedStrings.xml><?xml version="1.0" encoding="utf-8"?>
<sst xmlns="http://schemas.openxmlformats.org/spreadsheetml/2006/main" count="64" uniqueCount="52">
  <si>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</si>
  <si>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</si>
  <si>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</si>
  <si>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</si>
  <si>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</si>
  <si>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</si>
  <si>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</si>
  <si>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</si>
  <si>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</si>
  <si>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</si>
  <si>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</si>
  <si>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</si>
  <si>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</si>
  <si>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</si>
  <si>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</si>
  <si>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</si>
  <si>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</si>
  <si>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</si>
  <si>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</si>
  <si>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</si>
  <si>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</si>
  <si>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</si>
  <si>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</si>
  <si>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</si>
  <si>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</si>
  <si>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</si>
  <si>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</si>
  <si>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</si>
  <si>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</si>
  <si>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Протромбиновое время,  набор</t>
  </si>
  <si>
    <t>Фибриноген, набор</t>
  </si>
  <si>
    <t>Калибратор</t>
  </si>
  <si>
    <t>Активированное частичное тромбопластиновое время,  набор</t>
  </si>
  <si>
    <t xml:space="preserve">Кальция хлорид реагент </t>
  </si>
  <si>
    <t>Протромбиновое время,  калибратор</t>
  </si>
  <si>
    <t xml:space="preserve">Буферный разбавитель образцов </t>
  </si>
  <si>
    <t>Промывающий раствор I</t>
  </si>
  <si>
    <t>Промывающий раствор II</t>
  </si>
  <si>
    <t>Контрольная плазма, Норма</t>
  </si>
  <si>
    <t>Контрольная плазма, Патология</t>
  </si>
  <si>
    <t>D-димер набор</t>
  </si>
  <si>
    <t>D-димер, контрольный материал</t>
  </si>
  <si>
    <t>Кювета для лабораторного анализатора</t>
  </si>
  <si>
    <t>набор</t>
  </si>
  <si>
    <t>штука</t>
  </si>
  <si>
    <t>упаковка</t>
  </si>
  <si>
    <t>вх. № 1147 от 28.05.2024</t>
  </si>
  <si>
    <t>вх. № 1148 от 28.05.2024</t>
  </si>
  <si>
    <t>вх. № 1149 от 28.05.2024</t>
  </si>
  <si>
    <t>№ 116-24</t>
  </si>
  <si>
    <t>Начальная (максимальная) цена договора устанавливается в размере 1 648 970,82 руб. (один миллион шестьсот сорок восемь тысяч девятьсот семьдесят рублей восемьдесят две копейки)</t>
  </si>
  <si>
    <t>на поставку реагентов и расходных материалов для коагулометра Sysmex CS2000i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</si>
</sst>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view="pageBreakPreview" zoomScale="60" zoomScaleNormal="85" zoomScalePageLayoutView="70" workbookViewId="0">
      <selection activeCell="I29" sqref="I29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1" t="s">
        <v>51</v>
      </c>
      <c r="F3" s="41"/>
      <c r="G3" s="41"/>
      <c r="H3" s="41"/>
      <c r="I3" s="41"/>
      <c r="J3" s="41"/>
      <c r="K3" s="41"/>
      <c r="L3" s="41"/>
      <c r="M3" s="41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49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5" t="s">
        <v>16</v>
      </c>
      <c r="K12" s="45"/>
      <c r="M12" s="1" t="s">
        <v>14</v>
      </c>
    </row>
    <row r="14" spans="2:13" x14ac:dyDescent="0.25"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2:13" hidden="1" x14ac:dyDescent="0.25"/>
    <row r="17" spans="1:15" ht="54.6" customHeight="1" x14ac:dyDescent="0.25">
      <c r="A17" s="49" t="s">
        <v>27</v>
      </c>
      <c r="B17" s="50"/>
      <c r="C17" s="51">
        <f>SUM(M20:M33)</f>
        <v>1648970.8200000003</v>
      </c>
      <c r="D17" s="52"/>
      <c r="E17" s="28" t="s">
        <v>46</v>
      </c>
      <c r="F17" s="28" t="s">
        <v>47</v>
      </c>
      <c r="G17" s="28" t="s">
        <v>48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9" t="s">
        <v>0</v>
      </c>
      <c r="B18" s="39" t="s">
        <v>1</v>
      </c>
      <c r="C18" s="39" t="s">
        <v>2</v>
      </c>
      <c r="D18" s="39"/>
      <c r="E18" s="18" t="s">
        <v>24</v>
      </c>
      <c r="F18" s="18" t="s">
        <v>25</v>
      </c>
      <c r="G18" s="18" t="s">
        <v>26</v>
      </c>
      <c r="H18" s="53" t="s">
        <v>11</v>
      </c>
      <c r="I18" s="39" t="s">
        <v>8</v>
      </c>
      <c r="J18" s="39" t="s">
        <v>9</v>
      </c>
      <c r="K18" s="39" t="s">
        <v>10</v>
      </c>
      <c r="L18" s="39" t="s">
        <v>6</v>
      </c>
      <c r="M18" s="48" t="s">
        <v>7</v>
      </c>
    </row>
    <row r="19" spans="1:15" x14ac:dyDescent="0.25">
      <c r="A19" s="40"/>
      <c r="B19" s="40"/>
      <c r="C19" s="13" t="s">
        <v>3</v>
      </c>
      <c r="D19" s="13" t="s">
        <v>4</v>
      </c>
      <c r="E19" s="16" t="s">
        <v>5</v>
      </c>
      <c r="F19" s="26" t="s">
        <v>5</v>
      </c>
      <c r="G19" s="26" t="s">
        <v>5</v>
      </c>
      <c r="H19" s="54"/>
      <c r="I19" s="39"/>
      <c r="J19" s="39"/>
      <c r="K19" s="39"/>
      <c r="L19" s="39"/>
      <c r="M19" s="48"/>
    </row>
    <row r="20" spans="1:15" s="34" customFormat="1" x14ac:dyDescent="0.25">
      <c r="A20" s="4">
        <v>1</v>
      </c>
      <c r="B20" s="29" t="s">
        <v>29</v>
      </c>
      <c r="C20" s="32" t="s">
        <v>43</v>
      </c>
      <c r="D20" s="17">
        <v>10</v>
      </c>
      <c r="E20" s="30">
        <v>21600</v>
      </c>
      <c r="F20" s="18">
        <v>21620</v>
      </c>
      <c r="G20" s="18">
        <v>21638</v>
      </c>
      <c r="H20" s="35">
        <f>ROUNDDOWN(AVERAGE(E20:G20),2)</f>
        <v>21619.33</v>
      </c>
      <c r="I20" s="32">
        <f t="shared" ref="I20:I22" si="0" xml:space="preserve"> COUNT(E20:G20)</f>
        <v>3</v>
      </c>
      <c r="J20" s="32">
        <f t="shared" ref="J20:J22" si="1">STDEV(E20:G20)</f>
        <v>19.008769905844336</v>
      </c>
      <c r="K20" s="32">
        <f t="shared" ref="K20:K22" si="2">J20/H20*100</f>
        <v>8.792487975272284E-2</v>
      </c>
      <c r="L20" s="32" t="str">
        <f t="shared" ref="L20:L22" si="3">IF(K20&lt;33,"ОДНОРОДНЫЕ","НЕОДНОРОДНЫЕ")</f>
        <v>ОДНОРОДНЫЕ</v>
      </c>
      <c r="M20" s="35">
        <f t="shared" ref="M20:M22" si="4">D20*H20</f>
        <v>216193.30000000002</v>
      </c>
      <c r="O20" s="9"/>
    </row>
    <row r="21" spans="1:15" s="34" customFormat="1" x14ac:dyDescent="0.25">
      <c r="A21" s="4">
        <v>2</v>
      </c>
      <c r="B21" s="29" t="s">
        <v>30</v>
      </c>
      <c r="C21" s="32" t="s">
        <v>43</v>
      </c>
      <c r="D21" s="17">
        <v>10</v>
      </c>
      <c r="E21" s="30">
        <v>39600</v>
      </c>
      <c r="F21" s="18">
        <v>39624</v>
      </c>
      <c r="G21" s="18">
        <v>39675</v>
      </c>
      <c r="H21" s="35">
        <f t="shared" ref="H21:H22" si="5">ROUNDDOWN(AVERAGE(E21:G21),2)</f>
        <v>39633</v>
      </c>
      <c r="I21" s="32">
        <f t="shared" si="0"/>
        <v>3</v>
      </c>
      <c r="J21" s="32">
        <f t="shared" si="1"/>
        <v>38.301436004411116</v>
      </c>
      <c r="K21" s="32">
        <f t="shared" si="2"/>
        <v>9.6640264437239456E-2</v>
      </c>
      <c r="L21" s="32" t="str">
        <f t="shared" si="3"/>
        <v>ОДНОРОДНЫЕ</v>
      </c>
      <c r="M21" s="35">
        <f t="shared" si="4"/>
        <v>396330</v>
      </c>
      <c r="O21" s="9"/>
    </row>
    <row r="22" spans="1:15" s="34" customFormat="1" x14ac:dyDescent="0.25">
      <c r="A22" s="4">
        <v>3</v>
      </c>
      <c r="B22" s="29" t="s">
        <v>31</v>
      </c>
      <c r="C22" s="32" t="s">
        <v>43</v>
      </c>
      <c r="D22" s="17">
        <v>1</v>
      </c>
      <c r="E22" s="30">
        <v>25000</v>
      </c>
      <c r="F22" s="18">
        <v>25060</v>
      </c>
      <c r="G22" s="18">
        <v>25095</v>
      </c>
      <c r="H22" s="35">
        <f t="shared" si="5"/>
        <v>25051.66</v>
      </c>
      <c r="I22" s="32">
        <f t="shared" si="0"/>
        <v>3</v>
      </c>
      <c r="J22" s="32">
        <f t="shared" si="1"/>
        <v>48.04511768466525</v>
      </c>
      <c r="K22" s="32">
        <f t="shared" si="2"/>
        <v>0.1917841679340421</v>
      </c>
      <c r="L22" s="32" t="str">
        <f t="shared" si="3"/>
        <v>ОДНОРОДНЫЕ</v>
      </c>
      <c r="M22" s="35">
        <f t="shared" si="4"/>
        <v>25051.66</v>
      </c>
      <c r="O22" s="9"/>
    </row>
    <row r="23" spans="1:15" s="34" customFormat="1" x14ac:dyDescent="0.25">
      <c r="A23" s="4">
        <v>4</v>
      </c>
      <c r="B23" s="29" t="s">
        <v>32</v>
      </c>
      <c r="C23" s="32" t="s">
        <v>43</v>
      </c>
      <c r="D23" s="17">
        <v>6</v>
      </c>
      <c r="E23" s="30">
        <v>27900</v>
      </c>
      <c r="F23" s="18">
        <v>27630</v>
      </c>
      <c r="G23" s="18">
        <v>27915</v>
      </c>
      <c r="H23" s="35">
        <f>ROUNDDOWN(AVERAGE(E23:G23),2)</f>
        <v>27815</v>
      </c>
      <c r="I23" s="32">
        <f t="shared" ref="I23:I25" si="6" xml:space="preserve"> COUNT(E23:G23)</f>
        <v>3</v>
      </c>
      <c r="J23" s="32">
        <f t="shared" ref="J23:J25" si="7">STDEV(E23:G23)</f>
        <v>160.39014932345441</v>
      </c>
      <c r="K23" s="32">
        <f t="shared" ref="K23:K25" si="8">J23/H23*100</f>
        <v>0.57663185088425106</v>
      </c>
      <c r="L23" s="32" t="str">
        <f t="shared" ref="L23:L25" si="9">IF(K23&lt;33,"ОДНОРОДНЫЕ","НЕОДНОРОДНЫЕ")</f>
        <v>ОДНОРОДНЫЕ</v>
      </c>
      <c r="M23" s="35">
        <f t="shared" ref="M23:M25" si="10">D23*H23</f>
        <v>166890</v>
      </c>
      <c r="N23" s="9"/>
      <c r="O23" s="9"/>
    </row>
    <row r="24" spans="1:15" s="34" customFormat="1" x14ac:dyDescent="0.25">
      <c r="A24" s="4">
        <v>5</v>
      </c>
      <c r="B24" s="29" t="s">
        <v>33</v>
      </c>
      <c r="C24" s="32" t="s">
        <v>43</v>
      </c>
      <c r="D24" s="17">
        <v>8</v>
      </c>
      <c r="E24" s="30">
        <v>7200</v>
      </c>
      <c r="F24" s="18">
        <v>7250</v>
      </c>
      <c r="G24" s="18">
        <v>7315</v>
      </c>
      <c r="H24" s="35">
        <f t="shared" ref="H24:H25" si="11">ROUNDDOWN(AVERAGE(E24:G24),2)</f>
        <v>7255</v>
      </c>
      <c r="I24" s="32">
        <f t="shared" si="6"/>
        <v>3</v>
      </c>
      <c r="J24" s="32">
        <f t="shared" si="7"/>
        <v>57.662812973353979</v>
      </c>
      <c r="K24" s="32">
        <f t="shared" si="8"/>
        <v>0.79480100583534086</v>
      </c>
      <c r="L24" s="32" t="str">
        <f t="shared" si="9"/>
        <v>ОДНОРОДНЫЕ</v>
      </c>
      <c r="M24" s="35">
        <f t="shared" si="10"/>
        <v>58040</v>
      </c>
      <c r="O24" s="9"/>
    </row>
    <row r="25" spans="1:15" s="34" customFormat="1" x14ac:dyDescent="0.25">
      <c r="A25" s="4">
        <v>6</v>
      </c>
      <c r="B25" s="29" t="s">
        <v>34</v>
      </c>
      <c r="C25" s="32" t="s">
        <v>43</v>
      </c>
      <c r="D25" s="17">
        <v>1</v>
      </c>
      <c r="E25" s="30">
        <v>22500</v>
      </c>
      <c r="F25" s="18">
        <v>22536</v>
      </c>
      <c r="G25" s="18">
        <v>22605</v>
      </c>
      <c r="H25" s="35">
        <f t="shared" si="11"/>
        <v>22547</v>
      </c>
      <c r="I25" s="32">
        <f t="shared" si="6"/>
        <v>3</v>
      </c>
      <c r="J25" s="32">
        <f t="shared" si="7"/>
        <v>53.3572862878164</v>
      </c>
      <c r="K25" s="32">
        <f t="shared" si="8"/>
        <v>0.23664916080993656</v>
      </c>
      <c r="L25" s="32" t="str">
        <f t="shared" si="9"/>
        <v>ОДНОРОДНЫЕ</v>
      </c>
      <c r="M25" s="35">
        <f t="shared" si="10"/>
        <v>22547</v>
      </c>
      <c r="O25" s="9"/>
    </row>
    <row r="26" spans="1:15" s="34" customFormat="1" x14ac:dyDescent="0.25">
      <c r="A26" s="4">
        <v>7</v>
      </c>
      <c r="B26" s="29" t="s">
        <v>35</v>
      </c>
      <c r="C26" s="32" t="s">
        <v>43</v>
      </c>
      <c r="D26" s="17">
        <v>12</v>
      </c>
      <c r="E26" s="30">
        <v>6600</v>
      </c>
      <c r="F26" s="18">
        <v>6655</v>
      </c>
      <c r="G26" s="18">
        <v>6780</v>
      </c>
      <c r="H26" s="35">
        <f>ROUNDDOWN(AVERAGE(E26:G26),2)</f>
        <v>6678.33</v>
      </c>
      <c r="I26" s="32">
        <f t="shared" ref="I26:I28" si="12" xml:space="preserve"> COUNT(E26:G26)</f>
        <v>3</v>
      </c>
      <c r="J26" s="32">
        <f t="shared" ref="J26:J28" si="13">STDEV(E26:G26)</f>
        <v>92.240627346811422</v>
      </c>
      <c r="K26" s="32">
        <f t="shared" ref="K26:K28" si="14">J26/H26*100</f>
        <v>1.3811930130258827</v>
      </c>
      <c r="L26" s="32" t="str">
        <f t="shared" ref="L26:L28" si="15">IF(K26&lt;33,"ОДНОРОДНЫЕ","НЕОДНОРОДНЫЕ")</f>
        <v>ОДНОРОДНЫЕ</v>
      </c>
      <c r="M26" s="35">
        <f t="shared" ref="M26:M28" si="16">D26*H26</f>
        <v>80139.959999999992</v>
      </c>
      <c r="O26" s="9"/>
    </row>
    <row r="27" spans="1:15" s="34" customFormat="1" x14ac:dyDescent="0.25">
      <c r="A27" s="4">
        <v>8</v>
      </c>
      <c r="B27" s="29" t="s">
        <v>36</v>
      </c>
      <c r="C27" s="32" t="s">
        <v>44</v>
      </c>
      <c r="D27" s="17">
        <v>8</v>
      </c>
      <c r="E27" s="30">
        <v>6700</v>
      </c>
      <c r="F27" s="18">
        <v>6720</v>
      </c>
      <c r="G27" s="18">
        <v>6792</v>
      </c>
      <c r="H27" s="35">
        <f t="shared" ref="H27:H28" si="17">ROUNDDOWN(AVERAGE(E27:G27),2)</f>
        <v>6737.33</v>
      </c>
      <c r="I27" s="32">
        <f t="shared" si="12"/>
        <v>3</v>
      </c>
      <c r="J27" s="32">
        <f t="shared" si="13"/>
        <v>48.387326164330808</v>
      </c>
      <c r="K27" s="32">
        <f t="shared" si="14"/>
        <v>0.71819735955238662</v>
      </c>
      <c r="L27" s="32" t="str">
        <f t="shared" si="15"/>
        <v>ОДНОРОДНЫЕ</v>
      </c>
      <c r="M27" s="35">
        <f t="shared" si="16"/>
        <v>53898.64</v>
      </c>
      <c r="O27" s="9"/>
    </row>
    <row r="28" spans="1:15" s="34" customFormat="1" x14ac:dyDescent="0.25">
      <c r="A28" s="4">
        <v>9</v>
      </c>
      <c r="B28" s="29" t="s">
        <v>37</v>
      </c>
      <c r="C28" s="33" t="s">
        <v>44</v>
      </c>
      <c r="D28" s="38">
        <v>2</v>
      </c>
      <c r="E28" s="30">
        <v>7000</v>
      </c>
      <c r="F28" s="18">
        <v>7115</v>
      </c>
      <c r="G28" s="18">
        <v>7180</v>
      </c>
      <c r="H28" s="35">
        <f t="shared" si="17"/>
        <v>7098.33</v>
      </c>
      <c r="I28" s="32">
        <f t="shared" si="12"/>
        <v>3</v>
      </c>
      <c r="J28" s="32">
        <f t="shared" si="13"/>
        <v>91.150059425835451</v>
      </c>
      <c r="K28" s="32">
        <f t="shared" si="14"/>
        <v>1.2841056900120937</v>
      </c>
      <c r="L28" s="32" t="str">
        <f t="shared" si="15"/>
        <v>ОДНОРОДНЫЕ</v>
      </c>
      <c r="M28" s="35">
        <f t="shared" si="16"/>
        <v>14196.66</v>
      </c>
      <c r="O28" s="9"/>
    </row>
    <row r="29" spans="1:15" s="34" customFormat="1" x14ac:dyDescent="0.25">
      <c r="A29" s="4">
        <v>10</v>
      </c>
      <c r="B29" s="29" t="s">
        <v>38</v>
      </c>
      <c r="C29" s="32" t="s">
        <v>45</v>
      </c>
      <c r="D29" s="17">
        <v>1</v>
      </c>
      <c r="E29" s="30">
        <v>21000</v>
      </c>
      <c r="F29" s="18">
        <v>21162</v>
      </c>
      <c r="G29" s="18">
        <v>21215</v>
      </c>
      <c r="H29" s="35">
        <f>ROUNDDOWN(AVERAGE(E29:G29),2)</f>
        <v>21125.66</v>
      </c>
      <c r="I29" s="32">
        <f t="shared" ref="I29:I31" si="18" xml:space="preserve"> COUNT(E29:G29)</f>
        <v>3</v>
      </c>
      <c r="J29" s="32">
        <f t="shared" ref="J29:J31" si="19">STDEV(E29:G29)</f>
        <v>112.0104161823057</v>
      </c>
      <c r="K29" s="32">
        <f t="shared" ref="K29:K31" si="20">J29/H29*100</f>
        <v>0.53021025701590241</v>
      </c>
      <c r="L29" s="32" t="str">
        <f t="shared" ref="L29:L31" si="21">IF(K29&lt;33,"ОДНОРОДНЫЕ","НЕОДНОРОДНЫЕ")</f>
        <v>ОДНОРОДНЫЕ</v>
      </c>
      <c r="M29" s="35">
        <f t="shared" ref="M29:M31" si="22">D29*H29</f>
        <v>21125.66</v>
      </c>
      <c r="O29" s="9"/>
    </row>
    <row r="30" spans="1:15" s="34" customFormat="1" x14ac:dyDescent="0.25">
      <c r="A30" s="4">
        <v>11</v>
      </c>
      <c r="B30" s="29" t="s">
        <v>39</v>
      </c>
      <c r="C30" s="32" t="s">
        <v>45</v>
      </c>
      <c r="D30" s="17">
        <v>1</v>
      </c>
      <c r="E30" s="30">
        <v>27000</v>
      </c>
      <c r="F30" s="18">
        <v>27125</v>
      </c>
      <c r="G30" s="18">
        <v>27210</v>
      </c>
      <c r="H30" s="35">
        <f t="shared" ref="H30:H31" si="23">ROUNDDOWN(AVERAGE(E30:G30),2)</f>
        <v>27111.66</v>
      </c>
      <c r="I30" s="32">
        <f t="shared" si="18"/>
        <v>3</v>
      </c>
      <c r="J30" s="32">
        <f t="shared" si="19"/>
        <v>105.63301251660549</v>
      </c>
      <c r="K30" s="32">
        <f t="shared" si="20"/>
        <v>0.3896220759503678</v>
      </c>
      <c r="L30" s="32" t="str">
        <f t="shared" si="21"/>
        <v>ОДНОРОДНЫЕ</v>
      </c>
      <c r="M30" s="35">
        <f t="shared" si="22"/>
        <v>27111.66</v>
      </c>
      <c r="O30" s="9"/>
    </row>
    <row r="31" spans="1:15" s="34" customFormat="1" x14ac:dyDescent="0.25">
      <c r="A31" s="4">
        <v>12</v>
      </c>
      <c r="B31" s="29" t="s">
        <v>40</v>
      </c>
      <c r="C31" s="32" t="s">
        <v>43</v>
      </c>
      <c r="D31" s="17">
        <v>2</v>
      </c>
      <c r="E31" s="30">
        <v>110000</v>
      </c>
      <c r="F31" s="18">
        <v>110135</v>
      </c>
      <c r="G31" s="18">
        <v>111610</v>
      </c>
      <c r="H31" s="35">
        <f t="shared" si="23"/>
        <v>110581.66</v>
      </c>
      <c r="I31" s="32">
        <f t="shared" si="18"/>
        <v>3</v>
      </c>
      <c r="J31" s="32">
        <f t="shared" si="19"/>
        <v>893.11720022253144</v>
      </c>
      <c r="K31" s="32">
        <f t="shared" si="20"/>
        <v>0.80765399996937226</v>
      </c>
      <c r="L31" s="32" t="str">
        <f t="shared" si="21"/>
        <v>ОДНОРОДНЫЕ</v>
      </c>
      <c r="M31" s="35">
        <f t="shared" si="22"/>
        <v>221163.32</v>
      </c>
      <c r="O31" s="9"/>
    </row>
    <row r="32" spans="1:15" s="23" customFormat="1" x14ac:dyDescent="0.25">
      <c r="A32" s="4">
        <v>13</v>
      </c>
      <c r="B32" s="37" t="s">
        <v>41</v>
      </c>
      <c r="C32" s="32" t="s">
        <v>43</v>
      </c>
      <c r="D32" s="17">
        <v>1</v>
      </c>
      <c r="E32" s="30">
        <v>25000</v>
      </c>
      <c r="F32" s="18">
        <v>25120</v>
      </c>
      <c r="G32" s="18">
        <v>25184</v>
      </c>
      <c r="H32" s="25">
        <f>ROUNDDOWN(AVERAGE(E32:G32),2)</f>
        <v>25101.33</v>
      </c>
      <c r="I32" s="22">
        <f t="shared" ref="I32" si="24" xml:space="preserve"> COUNT(E32:G32)</f>
        <v>3</v>
      </c>
      <c r="J32" s="22">
        <f t="shared" ref="J32" si="25">STDEV(E32:G32)</f>
        <v>93.409492736730627</v>
      </c>
      <c r="K32" s="22">
        <f t="shared" ref="K32" si="26">J32/H32*100</f>
        <v>0.37212965502915829</v>
      </c>
      <c r="L32" s="22" t="str">
        <f t="shared" ref="L32" si="27">IF(K32&lt;33,"ОДНОРОДНЫЕ","НЕОДНОРОДНЫЕ")</f>
        <v>ОДНОРОДНЫЕ</v>
      </c>
      <c r="M32" s="24">
        <f t="shared" ref="M32" si="28">D32*H32</f>
        <v>25101.33</v>
      </c>
      <c r="O32" s="9"/>
    </row>
    <row r="33" spans="1:15" s="34" customFormat="1" x14ac:dyDescent="0.25">
      <c r="A33" s="4">
        <v>14</v>
      </c>
      <c r="B33" s="29" t="s">
        <v>42</v>
      </c>
      <c r="C33" s="32" t="s">
        <v>28</v>
      </c>
      <c r="D33" s="17">
        <v>11</v>
      </c>
      <c r="E33" s="30">
        <v>29000</v>
      </c>
      <c r="F33" s="18">
        <v>29215</v>
      </c>
      <c r="G33" s="18">
        <v>29380</v>
      </c>
      <c r="H33" s="35">
        <f t="shared" ref="H33" si="29">ROUNDDOWN(AVERAGE(E33:G33),2)</f>
        <v>29198.33</v>
      </c>
      <c r="I33" s="32">
        <f t="shared" ref="I33" si="30" xml:space="preserve"> COUNT(E33:G33)</f>
        <v>3</v>
      </c>
      <c r="J33" s="32">
        <f t="shared" ref="J33" si="31">STDEV(E33:G33)</f>
        <v>190.54745690597218</v>
      </c>
      <c r="K33" s="32">
        <f t="shared" ref="K33" si="32">J33/H33*100</f>
        <v>0.65259710711527741</v>
      </c>
      <c r="L33" s="32" t="str">
        <f t="shared" ref="L33" si="33">IF(K33&lt;33,"ОДНОРОДНЫЕ","НЕОДНОРОДНЫЕ")</f>
        <v>ОДНОРОДНЫЕ</v>
      </c>
      <c r="M33" s="35">
        <f t="shared" ref="M33" si="34">D33*H33</f>
        <v>321181.63</v>
      </c>
      <c r="O33" s="9"/>
    </row>
    <row r="34" spans="1:15" x14ac:dyDescent="0.25">
      <c r="A34" s="4"/>
      <c r="B34" s="19"/>
      <c r="C34" s="20"/>
      <c r="D34" s="21"/>
      <c r="E34" s="27">
        <f>SUMPRODUCT($D$20:$D$33,E20:E33)</f>
        <v>1643300</v>
      </c>
      <c r="F34" s="36">
        <f t="shared" ref="F34:G34" si="35">SUMPRODUCT($D$20:$D$33,F20:F33)</f>
        <v>1646708</v>
      </c>
      <c r="G34" s="36">
        <f t="shared" si="35"/>
        <v>1656905</v>
      </c>
      <c r="H34" s="15"/>
      <c r="I34" s="12"/>
      <c r="J34" s="12"/>
      <c r="K34" s="12"/>
      <c r="L34" s="12"/>
      <c r="M34" s="3">
        <f>SUM(M20:M33)</f>
        <v>1648970.8200000003</v>
      </c>
    </row>
    <row r="36" spans="1:15" x14ac:dyDescent="0.25">
      <c r="A36" s="46" t="s">
        <v>19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O36" s="9"/>
    </row>
    <row r="37" spans="1:15" x14ac:dyDescent="0.25">
      <c r="A37" s="47" t="s">
        <v>18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5" ht="1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5" s="6" customFormat="1" x14ac:dyDescent="0.25">
      <c r="A39" s="42" t="s">
        <v>50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5"/>
      <c r="O39" s="5"/>
    </row>
    <row r="41" spans="1:15" x14ac:dyDescent="0.25">
      <c r="J41" s="9"/>
      <c r="L41" s="31"/>
    </row>
    <row r="44" spans="1:15" x14ac:dyDescent="0.25">
      <c r="K44" s="9"/>
    </row>
    <row r="45" spans="1:15" x14ac:dyDescent="0.25">
      <c r="L45" s="9"/>
    </row>
  </sheetData>
  <mergeCells count="18">
    <mergeCell ref="A39:M39"/>
    <mergeCell ref="A38:M38"/>
    <mergeCell ref="J12:K12"/>
    <mergeCell ref="B14:L14"/>
    <mergeCell ref="A36:M36"/>
    <mergeCell ref="A37:M3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34">
    <cfRule type="containsText" dxfId="65" priority="142" operator="containsText" text="НЕ">
      <formula>NOT(ISERROR(SEARCH("НЕ",L34)))</formula>
    </cfRule>
    <cfRule type="containsText" dxfId="64" priority="143" operator="containsText" text="ОДНОРОДНЫЕ">
      <formula>NOT(ISERROR(SEARCH("ОДНОРОДНЫЕ",L34)))</formula>
    </cfRule>
    <cfRule type="containsText" dxfId="63" priority="144" operator="containsText" text="НЕОДНОРОДНЫЕ">
      <formula>NOT(ISERROR(SEARCH("НЕОДНОРОДНЫЕ",L34)))</formula>
    </cfRule>
  </conditionalFormatting>
  <conditionalFormatting sqref="L34">
    <cfRule type="containsText" dxfId="62" priority="139" operator="containsText" text="НЕОДНОРОДНЫЕ">
      <formula>NOT(ISERROR(SEARCH("НЕОДНОРОДНЫЕ",L34)))</formula>
    </cfRule>
    <cfRule type="containsText" dxfId="61" priority="140" operator="containsText" text="ОДНОРОДНЫЕ">
      <formula>NOT(ISERROR(SEARCH("ОДНОРОДНЫЕ",L34)))</formula>
    </cfRule>
    <cfRule type="containsText" dxfId="60" priority="141" operator="containsText" text="НЕОДНОРОДНЫЕ">
      <formula>NOT(ISERROR(SEARCH("НЕОДНОРОДНЫЕ",L34)))</formula>
    </cfRule>
  </conditionalFormatting>
  <conditionalFormatting sqref="L32">
    <cfRule type="containsText" dxfId="59" priority="64" operator="containsText" text="НЕ">
      <formula>NOT(ISERROR(SEARCH("НЕ",L32)))</formula>
    </cfRule>
    <cfRule type="containsText" dxfId="58" priority="65" operator="containsText" text="ОДНОРОДНЫЕ">
      <formula>NOT(ISERROR(SEARCH("ОДНОРОДНЫЕ",L32)))</formula>
    </cfRule>
    <cfRule type="containsText" dxfId="57" priority="66" operator="containsText" text="НЕОДНОРОДНЫЕ">
      <formula>NOT(ISERROR(SEARCH("НЕОДНОРОДНЫЕ",L32)))</formula>
    </cfRule>
  </conditionalFormatting>
  <conditionalFormatting sqref="L32">
    <cfRule type="containsText" dxfId="56" priority="61" operator="containsText" text="НЕОДНОРОДНЫЕ">
      <formula>NOT(ISERROR(SEARCH("НЕОДНОРОДНЫЕ",L32)))</formula>
    </cfRule>
    <cfRule type="containsText" dxfId="55" priority="62" operator="containsText" text="ОДНОРОДНЫЕ">
      <formula>NOT(ISERROR(SEARCH("ОДНОРОДНЫЕ",L32)))</formula>
    </cfRule>
    <cfRule type="containsText" dxfId="54" priority="63" operator="containsText" text="НЕОДНОРОДНЫЕ">
      <formula>NOT(ISERROR(SEARCH("НЕОДНОРОДНЫЕ",L32)))</formula>
    </cfRule>
  </conditionalFormatting>
  <conditionalFormatting sqref="L33">
    <cfRule type="containsText" dxfId="53" priority="52" operator="containsText" text="НЕ">
      <formula>NOT(ISERROR(SEARCH("НЕ",L33)))</formula>
    </cfRule>
    <cfRule type="containsText" dxfId="52" priority="53" operator="containsText" text="ОДНОРОДНЫЕ">
      <formula>NOT(ISERROR(SEARCH("ОДНОРОДНЫЕ",L33)))</formula>
    </cfRule>
    <cfRule type="containsText" dxfId="51" priority="54" operator="containsText" text="НЕОДНОРОДНЫЕ">
      <formula>NOT(ISERROR(SEARCH("НЕОДНОРОДНЫЕ",L33)))</formula>
    </cfRule>
  </conditionalFormatting>
  <conditionalFormatting sqref="L33">
    <cfRule type="containsText" dxfId="50" priority="49" operator="containsText" text="НЕОДНОРОДНЫЕ">
      <formula>NOT(ISERROR(SEARCH("НЕОДНОРОДНЫЕ",L33)))</formula>
    </cfRule>
    <cfRule type="containsText" dxfId="49" priority="50" operator="containsText" text="ОДНОРОДНЫЕ">
      <formula>NOT(ISERROR(SEARCH("ОДНОРОДНЫЕ",L33)))</formula>
    </cfRule>
    <cfRule type="containsText" dxfId="48" priority="51" operator="containsText" text="НЕОДНОРОДНЫЕ">
      <formula>NOT(ISERROR(SEARCH("НЕОДНОРОДНЫЕ",L33)))</formula>
    </cfRule>
  </conditionalFormatting>
  <conditionalFormatting sqref="L29 L31">
    <cfRule type="containsText" dxfId="47" priority="46" operator="containsText" text="НЕ">
      <formula>NOT(ISERROR(SEARCH("НЕ",L29)))</formula>
    </cfRule>
    <cfRule type="containsText" dxfId="46" priority="47" operator="containsText" text="ОДНОРОДНЫЕ">
      <formula>NOT(ISERROR(SEARCH("ОДНОРОДНЫЕ",L29)))</formula>
    </cfRule>
    <cfRule type="containsText" dxfId="45" priority="48" operator="containsText" text="НЕОДНОРОДНЫЕ">
      <formula>NOT(ISERROR(SEARCH("НЕОДНОРОДНЫЕ",L29)))</formula>
    </cfRule>
  </conditionalFormatting>
  <conditionalFormatting sqref="L29 L31">
    <cfRule type="containsText" dxfId="44" priority="43" operator="containsText" text="НЕОДНОРОДНЫЕ">
      <formula>NOT(ISERROR(SEARCH("НЕОДНОРОДНЫЕ",L29)))</formula>
    </cfRule>
    <cfRule type="containsText" dxfId="43" priority="44" operator="containsText" text="ОДНОРОДНЫЕ">
      <formula>NOT(ISERROR(SEARCH("ОДНОРОДНЫЕ",L29)))</formula>
    </cfRule>
    <cfRule type="containsText" dxfId="42" priority="45" operator="containsText" text="НЕОДНОРОДНЫЕ">
      <formula>NOT(ISERROR(SEARCH("НЕОДНОРОДНЫЕ",L29)))</formula>
    </cfRule>
  </conditionalFormatting>
  <conditionalFormatting sqref="L30">
    <cfRule type="containsText" dxfId="41" priority="40" operator="containsText" text="НЕ">
      <formula>NOT(ISERROR(SEARCH("НЕ",L30)))</formula>
    </cfRule>
    <cfRule type="containsText" dxfId="40" priority="41" operator="containsText" text="ОДНОРОДНЫЕ">
      <formula>NOT(ISERROR(SEARCH("ОДНОРОДНЫЕ",L30)))</formula>
    </cfRule>
    <cfRule type="containsText" dxfId="39" priority="42" operator="containsText" text="НЕОДНОРОДНЫЕ">
      <formula>NOT(ISERROR(SEARCH("НЕОДНОРОДНЫЕ",L30)))</formula>
    </cfRule>
  </conditionalFormatting>
  <conditionalFormatting sqref="L30">
    <cfRule type="containsText" dxfId="38" priority="37" operator="containsText" text="НЕОДНОРОДНЫЕ">
      <formula>NOT(ISERROR(SEARCH("НЕОДНОРОДНЫЕ",L30)))</formula>
    </cfRule>
    <cfRule type="containsText" dxfId="37" priority="38" operator="containsText" text="ОДНОРОДНЫЕ">
      <formula>NOT(ISERROR(SEARCH("ОДНОРОДНЫЕ",L30)))</formula>
    </cfRule>
    <cfRule type="containsText" dxfId="36" priority="39" operator="containsText" text="НЕОДНОРОДНЫЕ">
      <formula>NOT(ISERROR(SEARCH("НЕОДНОРОДНЫЕ",L30)))</formula>
    </cfRule>
  </conditionalFormatting>
  <conditionalFormatting sqref="L26 L28">
    <cfRule type="containsText" dxfId="35" priority="34" operator="containsText" text="НЕ">
      <formula>NOT(ISERROR(SEARCH("НЕ",L26)))</formula>
    </cfRule>
    <cfRule type="containsText" dxfId="34" priority="35" operator="containsText" text="ОДНОРОДНЫЕ">
      <formula>NOT(ISERROR(SEARCH("ОДНОРОДНЫЕ",L26)))</formula>
    </cfRule>
    <cfRule type="containsText" dxfId="33" priority="36" operator="containsText" text="НЕОДНОРОДНЫЕ">
      <formula>NOT(ISERROR(SEARCH("НЕОДНОРОДНЫЕ",L26)))</formula>
    </cfRule>
  </conditionalFormatting>
  <conditionalFormatting sqref="L26 L28">
    <cfRule type="containsText" dxfId="32" priority="31" operator="containsText" text="НЕОДНОРОДНЫЕ">
      <formula>NOT(ISERROR(SEARCH("НЕОДНОРОДНЫЕ",L26)))</formula>
    </cfRule>
    <cfRule type="containsText" dxfId="31" priority="32" operator="containsText" text="ОДНОРОДНЫЕ">
      <formula>NOT(ISERROR(SEARCH("ОДНОРОДНЫЕ",L26)))</formula>
    </cfRule>
    <cfRule type="containsText" dxfId="30" priority="33" operator="containsText" text="НЕОДНОРОДНЫЕ">
      <formula>NOT(ISERROR(SEARCH("НЕОДНОРОДНЫЕ",L26)))</formula>
    </cfRule>
  </conditionalFormatting>
  <conditionalFormatting sqref="L27">
    <cfRule type="containsText" dxfId="29" priority="28" operator="containsText" text="НЕ">
      <formula>NOT(ISERROR(SEARCH("НЕ",L27)))</formula>
    </cfRule>
    <cfRule type="containsText" dxfId="28" priority="29" operator="containsText" text="ОДНОРОДНЫЕ">
      <formula>NOT(ISERROR(SEARCH("ОДНОРОДНЫЕ",L27)))</formula>
    </cfRule>
    <cfRule type="containsText" dxfId="27" priority="30" operator="containsText" text="НЕОДНОРОДНЫЕ">
      <formula>NOT(ISERROR(SEARCH("НЕОДНОРОДНЫЕ",L27)))</formula>
    </cfRule>
  </conditionalFormatting>
  <conditionalFormatting sqref="L27">
    <cfRule type="containsText" dxfId="26" priority="25" operator="containsText" text="НЕОДНОРОДНЫЕ">
      <formula>NOT(ISERROR(SEARCH("НЕОДНОРОДНЫЕ",L27)))</formula>
    </cfRule>
    <cfRule type="containsText" dxfId="25" priority="26" operator="containsText" text="ОДНОРОДНЫЕ">
      <formula>NOT(ISERROR(SEARCH("ОДНОРОДНЫЕ",L27)))</formula>
    </cfRule>
    <cfRule type="containsText" dxfId="24" priority="27" operator="containsText" text="НЕОДНОРОДНЫЕ">
      <formula>NOT(ISERROR(SEARCH("НЕОДНОРОДНЫЕ",L27)))</formula>
    </cfRule>
  </conditionalFormatting>
  <conditionalFormatting sqref="L23 L25">
    <cfRule type="containsText" dxfId="23" priority="22" operator="containsText" text="НЕ">
      <formula>NOT(ISERROR(SEARCH("НЕ",L23)))</formula>
    </cfRule>
    <cfRule type="containsText" dxfId="22" priority="23" operator="containsText" text="ОДНОРОДНЫЕ">
      <formula>NOT(ISERROR(SEARCH("ОДНОРОДНЫЕ",L23)))</formula>
    </cfRule>
    <cfRule type="containsText" dxfId="21" priority="24" operator="containsText" text="НЕОДНОРОДНЫЕ">
      <formula>NOT(ISERROR(SEARCH("НЕОДНОРОДНЫЕ",L23)))</formula>
    </cfRule>
  </conditionalFormatting>
  <conditionalFormatting sqref="L23 L25">
    <cfRule type="containsText" dxfId="20" priority="19" operator="containsText" text="НЕОДНОРОДНЫЕ">
      <formula>NOT(ISERROR(SEARCH("НЕОДНОРОДНЫЕ",L23)))</formula>
    </cfRule>
    <cfRule type="containsText" dxfId="19" priority="20" operator="containsText" text="ОДНОРОДНЫЕ">
      <formula>NOT(ISERROR(SEARCH("ОДНОРОДНЫЕ",L23)))</formula>
    </cfRule>
    <cfRule type="containsText" dxfId="18" priority="21" operator="containsText" text="НЕОДНОРОДНЫЕ">
      <formula>NOT(ISERROR(SEARCH("НЕОДНОРОДНЫЕ",L23)))</formula>
    </cfRule>
  </conditionalFormatting>
  <conditionalFormatting sqref="L24">
    <cfRule type="containsText" dxfId="17" priority="16" operator="containsText" text="НЕ">
      <formula>NOT(ISERROR(SEARCH("НЕ",L24)))</formula>
    </cfRule>
    <cfRule type="containsText" dxfId="16" priority="17" operator="containsText" text="ОДНОРОДНЫЕ">
      <formula>NOT(ISERROR(SEARCH("ОДНОРОДНЫЕ",L24)))</formula>
    </cfRule>
    <cfRule type="containsText" dxfId="15" priority="18" operator="containsText" text="НЕОДНОРОДНЫЕ">
      <formula>NOT(ISERROR(SEARCH("НЕОДНОРОДНЫЕ",L24)))</formula>
    </cfRule>
  </conditionalFormatting>
  <conditionalFormatting sqref="L24">
    <cfRule type="containsText" dxfId="14" priority="13" operator="containsText" text="НЕОДНОРОДНЫЕ">
      <formula>NOT(ISERROR(SEARCH("НЕОДНОРОДНЫЕ",L24)))</formula>
    </cfRule>
    <cfRule type="containsText" dxfId="13" priority="14" operator="containsText" text="ОДНОРОДНЫЕ">
      <formula>NOT(ISERROR(SEARCH("ОДНОРОДНЫЕ",L24)))</formula>
    </cfRule>
    <cfRule type="containsText" dxfId="12" priority="15" operator="containsText" text="НЕОДНОРОДНЫЕ">
      <formula>NOT(ISERROR(SEARCH("НЕОДНОРОДНЫЕ",L24)))</formula>
    </cfRule>
  </conditionalFormatting>
  <conditionalFormatting sqref="L20 L22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 L22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21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2024-05-29T00:19:25Z</dcterms:modified>
</cp:coreProperties>
</file>