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J22" i="1" l="1"/>
  <c r="O22" i="1" s="1"/>
  <c r="J23" i="1"/>
  <c r="O23" i="1" s="1"/>
  <c r="J24" i="1"/>
  <c r="O24" i="1" s="1"/>
  <c r="J25" i="1"/>
  <c r="F26" i="1"/>
  <c r="G26" i="1"/>
  <c r="E26" i="1"/>
  <c r="L21" i="1"/>
  <c r="K21" i="1"/>
  <c r="J21" i="1"/>
  <c r="O21" i="1" s="1"/>
  <c r="L24" i="1"/>
  <c r="K24" i="1"/>
  <c r="L23" i="1"/>
  <c r="K23" i="1"/>
  <c r="L22" i="1"/>
  <c r="K22" i="1"/>
  <c r="M22" i="1" l="1"/>
  <c r="N22" i="1" s="1"/>
  <c r="M24" i="1"/>
  <c r="N24" i="1" s="1"/>
  <c r="M23" i="1"/>
  <c r="N23" i="1" s="1"/>
  <c r="M21" i="1"/>
  <c r="N21" i="1" s="1"/>
  <c r="O25" i="1" l="1"/>
  <c r="K25" i="1"/>
  <c r="L25" i="1"/>
  <c r="M25" i="1" l="1"/>
  <c r="N25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<sst xmlns="http://schemas.openxmlformats.org/spreadsheetml/2006/main" count="50" uniqueCount="42">
  <si>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</si>
  <si>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</si>
  <si>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</si>
  <si>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</si>
  <si>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</si>
  <si>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</si>
  <si>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</si>
  <si>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</si>
  <si>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</si>
  <si>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</si>
  <si>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</si>
  <si>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</si>
  <si>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</si>
  <si>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</si>
  <si>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</si>
  <si>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</si>
  <si>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</si>
  <si>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</si>
  <si>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</si>
  <si>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</si>
  <si>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</si>
  <si>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</si>
  <si>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</si>
  <si>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</si>
  <si>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</si>
  <si>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</si>
  <si>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</si>
  <si>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</si>
  <si>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</si>
  <si>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</si>
  <si>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</si>
  <si>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086-24</t>
  </si>
  <si>
    <t>Кабель для подключения одноразовых электродов на 3 отведения 7 электродов (для Миокард-холтер-2), имеющегося в наличие у заказчика</t>
  </si>
  <si>
    <t xml:space="preserve">Кабель для подключения одноразовых электродов на 3 отведения 7 электродов </t>
  </si>
  <si>
    <t>Кабель пациента для ЭКГ FIAB F8725R для кардиографов  Шиллер Кардиовит АТ-1, АТ-2, BTL, ЭК12Т-01-Р-Д</t>
  </si>
  <si>
    <t xml:space="preserve">Кабель соединительный для подключения ЭКГ электродов с выносным датчиком движения/положения тела 7-миэлектродный </t>
  </si>
  <si>
    <t>Комплект чехлов и ремней для крепления аппаратов холтер ЭКГ с плечевыми и поясничными ремнями (на КТ-04-8М, КТ-04-3М) Инкарт или эквивалент</t>
  </si>
  <si>
    <t>КП вх. 865 от 12.04.2024</t>
  </si>
  <si>
    <t>КП вх. 866 от 12.04.2024</t>
  </si>
  <si>
    <t>КП вх. 867 от 12.04.2024</t>
  </si>
  <si>
    <t>Начальная (максимальная) цена договора устанавливается в размере 850 163,20 руб. (восемьсот пятьдесят тысяч сто шестьдесят три рубля двадцать копеек)</t>
  </si>
  <si>
    <t>на поставку кабелей для подключения ЭКГ (Холтер), ЭКГ и комплект чехлов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</si>
</sst>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topLeftCell="A2" zoomScale="85" zoomScaleNormal="85" zoomScalePageLayoutView="70" workbookViewId="0">
      <selection activeCell="Q25" sqref="Q25:Q29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8" t="s">
        <v>26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27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41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28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 t="s">
        <v>29</v>
      </c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8" t="s">
        <v>31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16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21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17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32" t="s">
        <v>20</v>
      </c>
      <c r="M13" s="32"/>
      <c r="N13" s="14"/>
      <c r="O13" s="4" t="s">
        <v>18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7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7" s="5" customFormat="1" ht="30" x14ac:dyDescent="0.25">
      <c r="A18" s="36" t="s">
        <v>14</v>
      </c>
      <c r="B18" s="37"/>
      <c r="C18" s="38">
        <f>SUM(O21:O25)</f>
        <v>850163.20000000007</v>
      </c>
      <c r="D18" s="37"/>
      <c r="E18" s="25" t="s">
        <v>37</v>
      </c>
      <c r="F18" s="27" t="s">
        <v>38</v>
      </c>
      <c r="G18" s="27" t="s">
        <v>39</v>
      </c>
      <c r="H18" s="11"/>
      <c r="I18" s="15"/>
      <c r="J18" s="15"/>
      <c r="K18" s="12"/>
      <c r="L18" s="12"/>
      <c r="M18" s="12"/>
      <c r="N18" s="12"/>
      <c r="O18" s="15"/>
    </row>
    <row r="19" spans="1:17" s="5" customFormat="1" x14ac:dyDescent="0.25">
      <c r="A19" s="30" t="s">
        <v>0</v>
      </c>
      <c r="B19" s="30" t="s">
        <v>1</v>
      </c>
      <c r="C19" s="30" t="s">
        <v>2</v>
      </c>
      <c r="D19" s="30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39" t="s">
        <v>15</v>
      </c>
      <c r="K19" s="30" t="s">
        <v>11</v>
      </c>
      <c r="L19" s="30" t="s">
        <v>12</v>
      </c>
      <c r="M19" s="30" t="s">
        <v>13</v>
      </c>
      <c r="N19" s="30" t="s">
        <v>9</v>
      </c>
      <c r="O19" s="35" t="s">
        <v>10</v>
      </c>
    </row>
    <row r="20" spans="1:17" s="5" customFormat="1" ht="30" x14ac:dyDescent="0.25">
      <c r="A20" s="41"/>
      <c r="B20" s="41"/>
      <c r="C20" s="13" t="s">
        <v>3</v>
      </c>
      <c r="D20" s="13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40"/>
      <c r="K20" s="30"/>
      <c r="L20" s="30"/>
      <c r="M20" s="30"/>
      <c r="N20" s="30"/>
      <c r="O20" s="35"/>
    </row>
    <row r="21" spans="1:17" s="5" customFormat="1" ht="75" x14ac:dyDescent="0.25">
      <c r="A21" s="21">
        <v>1</v>
      </c>
      <c r="B21" s="28" t="s">
        <v>32</v>
      </c>
      <c r="C21" s="42" t="s">
        <v>30</v>
      </c>
      <c r="D21" s="43">
        <v>20</v>
      </c>
      <c r="E21" s="23">
        <v>11550</v>
      </c>
      <c r="F21" s="24">
        <v>11000</v>
      </c>
      <c r="G21" s="24">
        <v>11750</v>
      </c>
      <c r="H21" s="25"/>
      <c r="I21" s="25"/>
      <c r="J21" s="25">
        <f>ROUNDDOWN(AVERAGE(E21:I21),2)</f>
        <v>11433.33</v>
      </c>
      <c r="K21" s="26">
        <f t="shared" ref="K21" si="0">COUNT(E21:I21)</f>
        <v>3</v>
      </c>
      <c r="L21" s="26">
        <f t="shared" ref="L21" si="1">STDEV(E21:I21)</f>
        <v>388.37267325770148</v>
      </c>
      <c r="M21" s="26">
        <f t="shared" ref="M21" si="2">L21/J21*100</f>
        <v>3.3968465290313623</v>
      </c>
      <c r="N21" s="26" t="str">
        <f t="shared" ref="N21" si="3">IF(M21&lt;33,"ОДНОРОДНЫЕ","НЕОДНОРОДНЫЕ")</f>
        <v>ОДНОРОДНЫЕ</v>
      </c>
      <c r="O21" s="25">
        <f t="shared" ref="O21" si="4">D21*J21</f>
        <v>228666.6</v>
      </c>
    </row>
    <row r="22" spans="1:17" s="5" customFormat="1" ht="45" x14ac:dyDescent="0.25">
      <c r="A22" s="21">
        <v>2</v>
      </c>
      <c r="B22" s="28" t="s">
        <v>33</v>
      </c>
      <c r="C22" s="42" t="s">
        <v>30</v>
      </c>
      <c r="D22" s="43">
        <v>10</v>
      </c>
      <c r="E22" s="23">
        <v>16300</v>
      </c>
      <c r="F22" s="24">
        <v>16200</v>
      </c>
      <c r="G22" s="24">
        <v>16500</v>
      </c>
      <c r="H22" s="25"/>
      <c r="I22" s="25"/>
      <c r="J22" s="25">
        <f t="shared" ref="J22:J25" si="5">ROUNDDOWN(AVERAGE(E22:I22),2)</f>
        <v>16333.33</v>
      </c>
      <c r="K22" s="26">
        <f t="shared" ref="K22:K24" si="6">COUNT(E22:I22)</f>
        <v>3</v>
      </c>
      <c r="L22" s="26">
        <f t="shared" ref="L22:L24" si="7">STDEV(E22:I22)</f>
        <v>152.75252316519467</v>
      </c>
      <c r="M22" s="26">
        <f t="shared" ref="M22:M24" si="8">L22/J22*100</f>
        <v>0.93521972044399193</v>
      </c>
      <c r="N22" s="26" t="str">
        <f t="shared" ref="N22:N24" si="9">IF(M22&lt;33,"ОДНОРОДНЫЕ","НЕОДНОРОДНЫЕ")</f>
        <v>ОДНОРОДНЫЕ</v>
      </c>
      <c r="O22" s="25">
        <f t="shared" ref="O22:O23" si="10">D22*J22</f>
        <v>163333.29999999999</v>
      </c>
    </row>
    <row r="23" spans="1:17" s="5" customFormat="1" ht="75" x14ac:dyDescent="0.25">
      <c r="A23" s="21">
        <v>3</v>
      </c>
      <c r="B23" s="28" t="s">
        <v>35</v>
      </c>
      <c r="C23" s="42" t="s">
        <v>30</v>
      </c>
      <c r="D23" s="43">
        <v>10</v>
      </c>
      <c r="E23" s="23">
        <v>21000</v>
      </c>
      <c r="F23" s="24">
        <v>20000</v>
      </c>
      <c r="G23" s="24">
        <v>22000</v>
      </c>
      <c r="H23" s="25"/>
      <c r="I23" s="25"/>
      <c r="J23" s="25">
        <f t="shared" si="5"/>
        <v>21000</v>
      </c>
      <c r="K23" s="26">
        <f t="shared" si="6"/>
        <v>3</v>
      </c>
      <c r="L23" s="26">
        <f t="shared" si="7"/>
        <v>1000</v>
      </c>
      <c r="M23" s="26">
        <f t="shared" si="8"/>
        <v>4.7619047619047619</v>
      </c>
      <c r="N23" s="26" t="str">
        <f t="shared" si="9"/>
        <v>ОДНОРОДНЫЕ</v>
      </c>
      <c r="O23" s="25">
        <f t="shared" si="10"/>
        <v>210000</v>
      </c>
    </row>
    <row r="24" spans="1:17" s="5" customFormat="1" ht="60" x14ac:dyDescent="0.25">
      <c r="A24" s="21">
        <v>4</v>
      </c>
      <c r="B24" s="28" t="s">
        <v>34</v>
      </c>
      <c r="C24" s="42" t="s">
        <v>30</v>
      </c>
      <c r="D24" s="43">
        <v>15</v>
      </c>
      <c r="E24" s="23">
        <v>15000</v>
      </c>
      <c r="F24" s="24">
        <v>14500</v>
      </c>
      <c r="G24" s="24">
        <v>15200</v>
      </c>
      <c r="H24" s="25"/>
      <c r="I24" s="25"/>
      <c r="J24" s="25">
        <f t="shared" si="5"/>
        <v>14900</v>
      </c>
      <c r="K24" s="26">
        <f t="shared" si="6"/>
        <v>3</v>
      </c>
      <c r="L24" s="26">
        <f t="shared" si="7"/>
        <v>360.55512754639892</v>
      </c>
      <c r="M24" s="26">
        <f t="shared" si="8"/>
        <v>2.4198330707812006</v>
      </c>
      <c r="N24" s="26" t="str">
        <f t="shared" si="9"/>
        <v>ОДНОРОДНЫЕ</v>
      </c>
      <c r="O24" s="25">
        <f>D24*J24</f>
        <v>223500</v>
      </c>
    </row>
    <row r="25" spans="1:17" s="5" customFormat="1" ht="75" x14ac:dyDescent="0.25">
      <c r="A25" s="21">
        <v>5</v>
      </c>
      <c r="B25" s="28" t="s">
        <v>36</v>
      </c>
      <c r="C25" s="42" t="s">
        <v>30</v>
      </c>
      <c r="D25" s="43">
        <v>5</v>
      </c>
      <c r="E25" s="23">
        <v>5000</v>
      </c>
      <c r="F25" s="24">
        <v>4698</v>
      </c>
      <c r="G25" s="24">
        <v>5100</v>
      </c>
      <c r="H25" s="20"/>
      <c r="I25" s="20"/>
      <c r="J25" s="25">
        <f t="shared" si="5"/>
        <v>4932.66</v>
      </c>
      <c r="K25" s="19">
        <f t="shared" ref="K25" si="11">COUNT(E25:I25)</f>
        <v>3</v>
      </c>
      <c r="L25" s="19">
        <f t="shared" ref="L25" si="12">STDEV(E25:I25)</f>
        <v>209.28768079687185</v>
      </c>
      <c r="M25" s="19">
        <f t="shared" ref="M25" si="13">L25/J25*100</f>
        <v>4.2428969520881603</v>
      </c>
      <c r="N25" s="19" t="str">
        <f t="shared" ref="N25" si="14">IF(M25&lt;33,"ОДНОРОДНЫЕ","НЕОДНОРОДНЫЕ")</f>
        <v>ОДНОРОДНЫЕ</v>
      </c>
      <c r="O25" s="20">
        <f t="shared" ref="O25" si="15">D25*J25</f>
        <v>24663.3</v>
      </c>
    </row>
    <row r="26" spans="1:17" s="5" customFormat="1" x14ac:dyDescent="0.25">
      <c r="A26" s="12"/>
      <c r="B26" s="16"/>
      <c r="C26" s="17"/>
      <c r="D26" s="22"/>
      <c r="E26" s="15">
        <f>SUMPRODUCT($D$21:$D$25,E21:E25)</f>
        <v>854000</v>
      </c>
      <c r="F26" s="25">
        <f>SUMPRODUCT($D$21:$D$25,F21:F25)</f>
        <v>822990</v>
      </c>
      <c r="G26" s="25">
        <f>SUMPRODUCT($D$21:$D$25,G21:G25)</f>
        <v>873500</v>
      </c>
      <c r="H26" s="15"/>
      <c r="I26" s="15"/>
      <c r="J26" s="15"/>
      <c r="K26" s="12"/>
      <c r="L26" s="12"/>
      <c r="M26" s="12"/>
      <c r="N26" s="12"/>
      <c r="O26" s="15"/>
    </row>
    <row r="27" spans="1:17" s="6" customFormat="1" x14ac:dyDescent="0.25">
      <c r="A27" s="14"/>
      <c r="B27" s="14"/>
      <c r="C27" s="14"/>
      <c r="D27" s="14"/>
      <c r="E27" s="4"/>
      <c r="F27" s="4"/>
      <c r="G27" s="4"/>
      <c r="H27" s="4"/>
      <c r="I27" s="4"/>
      <c r="J27" s="4"/>
      <c r="K27" s="14"/>
      <c r="L27" s="14"/>
      <c r="M27" s="14"/>
      <c r="N27" s="14"/>
      <c r="O27" s="4"/>
      <c r="Q27" s="44"/>
    </row>
    <row r="28" spans="1:17" s="9" customFormat="1" x14ac:dyDescent="0.25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 s="9" customFormat="1" x14ac:dyDescent="0.25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7" s="9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7" s="9" customFormat="1" x14ac:dyDescent="0.25">
      <c r="A31" s="31" t="s">
        <v>40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10"/>
      <c r="Q31" s="10"/>
    </row>
    <row r="35" spans="13:13" x14ac:dyDescent="0.25">
      <c r="M35" s="29"/>
    </row>
  </sheetData>
  <mergeCells count="17">
    <mergeCell ref="B19:B20"/>
    <mergeCell ref="C19:D19"/>
    <mergeCell ref="A31:O3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5:N26">
    <cfRule type="containsText" dxfId="17" priority="22" operator="containsText" text="НЕ">
      <formula>NOT(ISERROR(SEARCH("НЕ",N25)))</formula>
    </cfRule>
    <cfRule type="containsText" dxfId="16" priority="23" operator="containsText" text="ОДНОРОДНЫЕ">
      <formula>NOT(ISERROR(SEARCH("ОДНОРОДНЫЕ",N25)))</formula>
    </cfRule>
    <cfRule type="containsText" dxfId="15" priority="24" operator="containsText" text="НЕОДНОРОДНЫЕ">
      <formula>NOT(ISERROR(SEARCH("НЕОДНОРОДНЫЕ",N25)))</formula>
    </cfRule>
  </conditionalFormatting>
  <conditionalFormatting sqref="N25:N26">
    <cfRule type="containsText" dxfId="14" priority="19" operator="containsText" text="НЕОДНОРОДНЫЕ">
      <formula>NOT(ISERROR(SEARCH("НЕОДНОРОДНЫЕ",N25)))</formula>
    </cfRule>
    <cfRule type="containsText" dxfId="13" priority="20" operator="containsText" text="ОДНОРОДНЫЕ">
      <formula>NOT(ISERROR(SEARCH("ОДНОРОДНЫЕ",N25)))</formula>
    </cfRule>
    <cfRule type="containsText" dxfId="12" priority="21" operator="containsText" text="НЕОДНОРОДНЫЕ">
      <formula>NOT(ISERROR(SEARCH("НЕОДНОРОДНЫЕ",N25)))</formula>
    </cfRule>
  </conditionalFormatting>
  <conditionalFormatting sqref="N22:N24">
    <cfRule type="containsText" dxfId="11" priority="10" operator="containsText" text="НЕ">
      <formula>NOT(ISERROR(SEARCH("НЕ",N22)))</formula>
    </cfRule>
    <cfRule type="containsText" dxfId="10" priority="11" operator="containsText" text="ОДНОРОДНЫЕ">
      <formula>NOT(ISERROR(SEARCH("ОДНОРОДНЫЕ",N22)))</formula>
    </cfRule>
    <cfRule type="containsText" dxfId="9" priority="12" operator="containsText" text="НЕОДНОРОДНЫЕ">
      <formula>NOT(ISERROR(SEARCH("НЕОДНОРОДНЫЕ",N22)))</formula>
    </cfRule>
  </conditionalFormatting>
  <conditionalFormatting sqref="N22:N24">
    <cfRule type="containsText" dxfId="8" priority="7" operator="containsText" text="НЕОДНОРОДНЫЕ">
      <formula>NOT(ISERROR(SEARCH("НЕОДНОРОДНЫЕ",N22)))</formula>
    </cfRule>
    <cfRule type="containsText" dxfId="7" priority="8" operator="containsText" text="ОДНОРОДНЫЕ">
      <formula>NOT(ISERROR(SEARCH("ОДНОРОДНЫЕ",N22)))</formula>
    </cfRule>
    <cfRule type="containsText" dxfId="6" priority="9" operator="containsText" text="НЕОДНОРОДНЫЕ">
      <formula>NOT(ISERROR(SEARCH("НЕОДНОРОДНЫЕ",N22)))</formula>
    </cfRule>
  </conditionalFormatting>
  <conditionalFormatting sqref="N21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2024-04-17T11:40:58Z</dcterms:modified>
</cp:coreProperties>
</file>