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H22" i="1" l="1"/>
  <c r="M22" i="1" s="1"/>
  <c r="I22" i="1"/>
  <c r="J22" i="1"/>
  <c r="H23" i="1"/>
  <c r="M23" i="1" s="1"/>
  <c r="I23" i="1"/>
  <c r="J23" i="1"/>
  <c r="H24" i="1"/>
  <c r="M24" i="1" s="1"/>
  <c r="I24" i="1"/>
  <c r="J24" i="1"/>
  <c r="E28" i="1"/>
  <c r="K22" i="1" l="1"/>
  <c r="L22" i="1" s="1"/>
  <c r="K24" i="1"/>
  <c r="L24" i="1" s="1"/>
  <c r="K23" i="1"/>
  <c r="L23" i="1" s="1"/>
  <c r="H21" i="1"/>
  <c r="M21" i="1" s="1"/>
  <c r="I21" i="1"/>
  <c r="J21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K26" i="1" l="1"/>
  <c r="L26" i="1" s="1"/>
  <c r="K27" i="1"/>
  <c r="L27" i="1" s="1"/>
  <c r="K25" i="1"/>
  <c r="L25" i="1" s="1"/>
  <c r="K21" i="1"/>
  <c r="L21" i="1" s="1"/>
  <c r="M20" i="1" l="1"/>
  <c r="I20" i="1"/>
  <c r="J20" i="1"/>
  <c r="G28" i="1"/>
  <c r="F28" i="1"/>
  <c r="M28" i="1" l="1"/>
  <c r="C17" i="1" s="1"/>
  <c r="K20" i="1"/>
  <c r="L20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<sst xmlns="http://schemas.openxmlformats.org/spreadsheetml/2006/main" count="52" uniqueCount="43">
  <si>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</si>
  <si>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</si>
  <si>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</si>
  <si>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</si>
  <si>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</si>
  <si>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</si>
  <si>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</si>
  <si>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</si>
  <si>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</si>
  <si>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</si>
  <si>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</si>
  <si>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</si>
  <si>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</si>
  <si>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</si>
  <si>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</si>
  <si>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</si>
  <si>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</si>
  <si>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</si>
  <si>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</si>
  <si>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</si>
  <si>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</si>
  <si>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</si>
  <si>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</si>
  <si>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</si>
  <si>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</si>
  <si>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</si>
  <si>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</si>
  <si>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</si>
  <si>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072-24</t>
  </si>
  <si>
    <t>Набор реагентов для количественного иммуноферментного определения СА 15-3 в сыворотке крови.</t>
  </si>
  <si>
    <t>Набор реагентов для количественного иммуноферментного определения ракового антигена СА 19-9 в сыворотке крови.</t>
  </si>
  <si>
    <t>Набор реагентов для определения раково-эмбрионального антигена (РЭА)</t>
  </si>
  <si>
    <t>Набор реагентов для количественного иммуноферментного определения 17-ОН-прогестерон</t>
  </si>
  <si>
    <t>Набор реагентов для количественного иммуноферментного определения антигена НЕ4</t>
  </si>
  <si>
    <t>Набор реагентов для количественного иммуноферментного определения общего простатспецифического антигена (ПСА) в сыворотке крови.</t>
  </si>
  <si>
    <t>Набор реагентов для количественного иммуноферментного определения свободного простатспецифического антигена (ПСА) в сыворотке крови.</t>
  </si>
  <si>
    <t>Набор реагентов для количественного иммуноферментного определения ракового антигена СА 125 в сыворотке крови.</t>
  </si>
  <si>
    <t>набор</t>
  </si>
  <si>
    <t>на поставку наборов реагентов для полуавтоматических иммунохимических анализаторов (онкомаркеры)</t>
  </si>
  <si>
    <t>Начальная (максимальная) цена договора устанавливается в размере 1 181 496,67 руб. (один миллион сто восемьдесят одна тысяча четыреста девяносто шесть рублей шестьдесят семь копеек)</t>
  </si>
  <si>
    <t>вх. № 798 от 04.04.2024</t>
  </si>
  <si>
    <t>вх. № 799 от 04.04.2024</t>
  </si>
  <si>
    <t>вх. № 800 от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</si>
</sst>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16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0" t="s">
        <v>38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4" t="s">
        <v>16</v>
      </c>
      <c r="K12" s="44"/>
      <c r="M12" s="1" t="s">
        <v>14</v>
      </c>
    </row>
    <row r="14" spans="2:13" x14ac:dyDescent="0.25">
      <c r="B14" s="44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3" ht="54.6" customHeight="1" x14ac:dyDescent="0.25">
      <c r="A17" s="48" t="s">
        <v>27</v>
      </c>
      <c r="B17" s="49"/>
      <c r="C17" s="50">
        <f>M28</f>
        <v>1181496.6666666665</v>
      </c>
      <c r="D17" s="51"/>
      <c r="E17" s="54" t="s">
        <v>40</v>
      </c>
      <c r="F17" s="54" t="s">
        <v>41</v>
      </c>
      <c r="G17" s="54" t="s">
        <v>42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38" t="s">
        <v>0</v>
      </c>
      <c r="B18" s="38" t="s">
        <v>1</v>
      </c>
      <c r="C18" s="38" t="s">
        <v>2</v>
      </c>
      <c r="D18" s="38"/>
      <c r="E18" s="24" t="s">
        <v>24</v>
      </c>
      <c r="F18" s="24" t="s">
        <v>25</v>
      </c>
      <c r="G18" s="24" t="s">
        <v>26</v>
      </c>
      <c r="H18" s="52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47" t="s">
        <v>7</v>
      </c>
    </row>
    <row r="19" spans="1:13" x14ac:dyDescent="0.25">
      <c r="A19" s="39"/>
      <c r="B19" s="39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3"/>
      <c r="I19" s="38"/>
      <c r="J19" s="38"/>
      <c r="K19" s="38"/>
      <c r="L19" s="38"/>
      <c r="M19" s="47"/>
    </row>
    <row r="20" spans="1:13" s="20" customFormat="1" ht="45" x14ac:dyDescent="0.25">
      <c r="A20" s="4">
        <v>1</v>
      </c>
      <c r="B20" s="37" t="s">
        <v>29</v>
      </c>
      <c r="C20" s="35" t="s">
        <v>37</v>
      </c>
      <c r="D20" s="17">
        <v>2</v>
      </c>
      <c r="E20" s="18">
        <v>9300</v>
      </c>
      <c r="F20" s="19">
        <v>9141</v>
      </c>
      <c r="G20" s="21">
        <v>9490</v>
      </c>
      <c r="H20" s="21">
        <f>AVERAGE(E20:G20)</f>
        <v>9310.3333333333339</v>
      </c>
      <c r="I20" s="23">
        <f t="shared" ref="I20" si="0" xml:space="preserve"> COUNT(E20:G20)</f>
        <v>3</v>
      </c>
      <c r="J20" s="23">
        <f t="shared" ref="J20" si="1">STDEV(E20:G20)</f>
        <v>174.7293144647839</v>
      </c>
      <c r="K20" s="23">
        <f t="shared" ref="K20" si="2">J20/H20*100</f>
        <v>1.8767245834175348</v>
      </c>
      <c r="L20" s="23" t="str">
        <f t="shared" ref="L20" si="3">IF(K20&lt;33,"ОДНОРОДНЫЕ","НЕОДНОРОДНЫЕ")</f>
        <v>ОДНОРОДНЫЕ</v>
      </c>
      <c r="M20" s="21">
        <f t="shared" ref="M20" si="4">D20*H20</f>
        <v>18620.666666666668</v>
      </c>
    </row>
    <row r="21" spans="1:13" s="29" customFormat="1" ht="45" x14ac:dyDescent="0.25">
      <c r="A21" s="4">
        <v>2</v>
      </c>
      <c r="B21" s="37" t="s">
        <v>30</v>
      </c>
      <c r="C21" s="35" t="s">
        <v>37</v>
      </c>
      <c r="D21" s="17">
        <v>4</v>
      </c>
      <c r="E21" s="18">
        <v>8280</v>
      </c>
      <c r="F21" s="19">
        <v>8140</v>
      </c>
      <c r="G21" s="30">
        <v>8448</v>
      </c>
      <c r="H21" s="30">
        <f t="shared" ref="H21:H27" si="5">AVERAGE(E21:G21)</f>
        <v>8289.3333333333339</v>
      </c>
      <c r="I21" s="31">
        <f t="shared" ref="I21:I27" si="6" xml:space="preserve"> COUNT(E21:G21)</f>
        <v>3</v>
      </c>
      <c r="J21" s="31">
        <f t="shared" ref="J21:J27" si="7">STDEV(E21:G21)</f>
        <v>154.21197532401087</v>
      </c>
      <c r="K21" s="31">
        <f t="shared" ref="K21:K27" si="8">J21/H21*100</f>
        <v>1.8603664386843837</v>
      </c>
      <c r="L21" s="31" t="str">
        <f t="shared" ref="L21:L27" si="9">IF(K21&lt;33,"ОДНОРОДНЫЕ","НЕОДНОРОДНЫЕ")</f>
        <v>ОДНОРОДНЫЕ</v>
      </c>
      <c r="M21" s="30">
        <f t="shared" ref="M21:M27" si="10">D21*H21</f>
        <v>33157.333333333336</v>
      </c>
    </row>
    <row r="22" spans="1:13" s="33" customFormat="1" ht="30" x14ac:dyDescent="0.25">
      <c r="A22" s="4">
        <v>3</v>
      </c>
      <c r="B22" s="37" t="s">
        <v>31</v>
      </c>
      <c r="C22" s="35" t="s">
        <v>37</v>
      </c>
      <c r="D22" s="17">
        <v>4</v>
      </c>
      <c r="E22" s="18">
        <v>5206</v>
      </c>
      <c r="F22" s="19">
        <v>6116</v>
      </c>
      <c r="G22" s="34">
        <v>5313</v>
      </c>
      <c r="H22" s="34">
        <f t="shared" ref="H22:H24" si="11">AVERAGE(E22:G22)</f>
        <v>5545</v>
      </c>
      <c r="I22" s="32">
        <f t="shared" ref="I22:I24" si="12" xml:space="preserve"> COUNT(E22:G22)</f>
        <v>3</v>
      </c>
      <c r="J22" s="32">
        <f t="shared" ref="J22:J24" si="13">STDEV(E22:G22)</f>
        <v>497.38616788165712</v>
      </c>
      <c r="K22" s="32">
        <f t="shared" ref="K22:K24" si="14">J22/H22*100</f>
        <v>8.9699940104897582</v>
      </c>
      <c r="L22" s="32" t="str">
        <f t="shared" ref="L22:L24" si="15">IF(K22&lt;33,"ОДНОРОДНЫЕ","НЕОДНОРОДНЫЕ")</f>
        <v>ОДНОРОДНЫЕ</v>
      </c>
      <c r="M22" s="34">
        <f t="shared" ref="M22:M24" si="16">D22*H22</f>
        <v>22180</v>
      </c>
    </row>
    <row r="23" spans="1:13" s="33" customFormat="1" ht="45" x14ac:dyDescent="0.25">
      <c r="A23" s="4">
        <v>4</v>
      </c>
      <c r="B23" s="37" t="s">
        <v>32</v>
      </c>
      <c r="C23" s="35" t="s">
        <v>37</v>
      </c>
      <c r="D23" s="17">
        <v>1</v>
      </c>
      <c r="E23" s="18">
        <v>9685</v>
      </c>
      <c r="F23" s="19">
        <v>9526</v>
      </c>
      <c r="G23" s="36">
        <v>9880</v>
      </c>
      <c r="H23" s="34">
        <f t="shared" si="11"/>
        <v>9697</v>
      </c>
      <c r="I23" s="32">
        <f t="shared" si="12"/>
        <v>3</v>
      </c>
      <c r="J23" s="32">
        <f t="shared" si="13"/>
        <v>177.30482226944648</v>
      </c>
      <c r="K23" s="32">
        <f t="shared" si="14"/>
        <v>1.8284502657465864</v>
      </c>
      <c r="L23" s="32" t="str">
        <f t="shared" si="15"/>
        <v>ОДНОРОДНЫЕ</v>
      </c>
      <c r="M23" s="34">
        <f t="shared" si="16"/>
        <v>9697</v>
      </c>
    </row>
    <row r="24" spans="1:13" s="33" customFormat="1" ht="45" x14ac:dyDescent="0.25">
      <c r="A24" s="4">
        <v>5</v>
      </c>
      <c r="B24" s="37" t="s">
        <v>33</v>
      </c>
      <c r="C24" s="35" t="s">
        <v>37</v>
      </c>
      <c r="D24" s="17">
        <v>15</v>
      </c>
      <c r="E24" s="18">
        <v>10731</v>
      </c>
      <c r="F24" s="19">
        <v>10538</v>
      </c>
      <c r="G24" s="36">
        <v>10950</v>
      </c>
      <c r="H24" s="34">
        <f t="shared" si="11"/>
        <v>10739.666666666666</v>
      </c>
      <c r="I24" s="32">
        <f t="shared" si="12"/>
        <v>3</v>
      </c>
      <c r="J24" s="32">
        <f t="shared" si="13"/>
        <v>206.13668604431703</v>
      </c>
      <c r="K24" s="32">
        <f t="shared" si="14"/>
        <v>1.9193955682452937</v>
      </c>
      <c r="L24" s="32" t="str">
        <f t="shared" si="15"/>
        <v>ОДНОРОДНЫЕ</v>
      </c>
      <c r="M24" s="34">
        <f t="shared" si="16"/>
        <v>161095</v>
      </c>
    </row>
    <row r="25" spans="1:13" s="29" customFormat="1" ht="60" x14ac:dyDescent="0.25">
      <c r="A25" s="4">
        <v>6</v>
      </c>
      <c r="B25" s="37" t="s">
        <v>34</v>
      </c>
      <c r="C25" s="35" t="s">
        <v>37</v>
      </c>
      <c r="D25" s="17">
        <v>35</v>
      </c>
      <c r="E25" s="18">
        <v>4920</v>
      </c>
      <c r="F25" s="19">
        <v>4829</v>
      </c>
      <c r="G25" s="36">
        <v>5020</v>
      </c>
      <c r="H25" s="30">
        <f t="shared" si="5"/>
        <v>4923</v>
      </c>
      <c r="I25" s="31">
        <f t="shared" si="6"/>
        <v>3</v>
      </c>
      <c r="J25" s="31">
        <f t="shared" si="7"/>
        <v>95.535333777613403</v>
      </c>
      <c r="K25" s="31">
        <f t="shared" si="8"/>
        <v>1.940591789104477</v>
      </c>
      <c r="L25" s="31" t="str">
        <f t="shared" si="9"/>
        <v>ОДНОРОДНЫЕ</v>
      </c>
      <c r="M25" s="30">
        <f t="shared" si="10"/>
        <v>172305</v>
      </c>
    </row>
    <row r="26" spans="1:13" s="29" customFormat="1" ht="60" x14ac:dyDescent="0.25">
      <c r="A26" s="4">
        <v>7</v>
      </c>
      <c r="B26" s="37" t="s">
        <v>35</v>
      </c>
      <c r="C26" s="35" t="s">
        <v>37</v>
      </c>
      <c r="D26" s="17">
        <v>35</v>
      </c>
      <c r="E26" s="18">
        <v>6321</v>
      </c>
      <c r="F26" s="19">
        <v>6204</v>
      </c>
      <c r="G26" s="36">
        <v>6450</v>
      </c>
      <c r="H26" s="30">
        <f t="shared" si="5"/>
        <v>6325</v>
      </c>
      <c r="I26" s="31">
        <f t="shared" si="6"/>
        <v>3</v>
      </c>
      <c r="J26" s="31">
        <f t="shared" si="7"/>
        <v>123.04877081872861</v>
      </c>
      <c r="K26" s="31">
        <f t="shared" si="8"/>
        <v>1.9454351117585551</v>
      </c>
      <c r="L26" s="31" t="str">
        <f t="shared" si="9"/>
        <v>ОДНОРОДНЫЕ</v>
      </c>
      <c r="M26" s="30">
        <f t="shared" si="10"/>
        <v>221375</v>
      </c>
    </row>
    <row r="27" spans="1:13" s="29" customFormat="1" ht="45" x14ac:dyDescent="0.25">
      <c r="A27" s="4">
        <v>8</v>
      </c>
      <c r="B27" s="37" t="s">
        <v>36</v>
      </c>
      <c r="C27" s="35" t="s">
        <v>37</v>
      </c>
      <c r="D27" s="17">
        <v>80</v>
      </c>
      <c r="E27" s="18">
        <v>6791</v>
      </c>
      <c r="F27" s="19">
        <v>6644</v>
      </c>
      <c r="G27" s="36">
        <v>6930</v>
      </c>
      <c r="H27" s="30">
        <f t="shared" si="5"/>
        <v>6788.333333333333</v>
      </c>
      <c r="I27" s="31">
        <f t="shared" si="6"/>
        <v>3</v>
      </c>
      <c r="J27" s="31">
        <f t="shared" si="7"/>
        <v>143.01864680290237</v>
      </c>
      <c r="K27" s="31">
        <f t="shared" si="8"/>
        <v>2.106830053565957</v>
      </c>
      <c r="L27" s="31" t="str">
        <f t="shared" si="9"/>
        <v>ОДНОРОДНЫЕ</v>
      </c>
      <c r="M27" s="30">
        <f t="shared" si="10"/>
        <v>543066.66666666663</v>
      </c>
    </row>
    <row r="28" spans="1:13" x14ac:dyDescent="0.25">
      <c r="A28" s="4"/>
      <c r="B28" s="25"/>
      <c r="C28" s="26"/>
      <c r="D28" s="28"/>
      <c r="E28" s="27">
        <f>SUMPRODUCT($D$20:$D$27,E20:E27)</f>
        <v>1179909</v>
      </c>
      <c r="F28" s="27">
        <f>SUMPRODUCT($D$20:$D$27,F20:F27)</f>
        <v>1160577</v>
      </c>
      <c r="G28" s="22">
        <f>SUMPRODUCT($D$20:$D$27,G20:G27)</f>
        <v>1204004</v>
      </c>
      <c r="H28" s="15"/>
      <c r="I28" s="12"/>
      <c r="J28" s="12"/>
      <c r="K28" s="12"/>
      <c r="L28" s="12"/>
      <c r="M28" s="3">
        <f>SUM(M20:M27)</f>
        <v>1181496.6666666665</v>
      </c>
    </row>
    <row r="30" spans="1:13" x14ac:dyDescent="0.25">
      <c r="A30" s="45" t="s">
        <v>19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6" t="s">
        <v>18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ht="15" customHeigh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5" s="6" customFormat="1" x14ac:dyDescent="0.25">
      <c r="A33" s="41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5"/>
      <c r="O33" s="5"/>
    </row>
    <row r="35" spans="1:15" x14ac:dyDescent="0.25">
      <c r="J35" s="9"/>
    </row>
    <row r="39" spans="1:15" x14ac:dyDescent="0.25">
      <c r="L39" s="9"/>
    </row>
  </sheetData>
  <mergeCells count="18">
    <mergeCell ref="K18:K19"/>
    <mergeCell ref="L18:L19"/>
    <mergeCell ref="A18:A19"/>
    <mergeCell ref="B18:B19"/>
    <mergeCell ref="C18:D18"/>
    <mergeCell ref="E3:M3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</mergeCells>
  <conditionalFormatting sqref="L20:L28">
    <cfRule type="containsText" dxfId="5" priority="64" operator="containsText" text="НЕ">
      <formula>NOT(ISERROR(SEARCH("НЕ",L20)))</formula>
    </cfRule>
    <cfRule type="containsText" dxfId="4" priority="65" operator="containsText" text="ОДНОРОДНЫЕ">
      <formula>NOT(ISERROR(SEARCH("ОДНОРОДНЫЕ",L20)))</formula>
    </cfRule>
    <cfRule type="containsText" dxfId="3" priority="66" operator="containsText" text="НЕОДНОРОДНЫЕ">
      <formula>NOT(ISERROR(SEARCH("НЕОДНОРОДНЫЕ",L20)))</formula>
    </cfRule>
  </conditionalFormatting>
  <conditionalFormatting sqref="L20:L28">
    <cfRule type="containsText" dxfId="2" priority="61" operator="containsText" text="НЕОДНОРОДНЫЕ">
      <formula>NOT(ISERROR(SEARCH("НЕОДНОРОДНЫЕ",L20)))</formula>
    </cfRule>
    <cfRule type="containsText" dxfId="1" priority="62" operator="containsText" text="ОДНОРОДНЫЕ">
      <formula>NOT(ISERROR(SEARCH("ОДНОРОДНЫЕ",L20)))</formula>
    </cfRule>
    <cfRule type="containsText" dxfId="0" priority="6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2024-04-04T05:34:48Z</dcterms:modified>
</cp:coreProperties>
</file>