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4" i="1" l="1"/>
  <c r="M24" i="1" s="1"/>
  <c r="I24" i="1"/>
  <c r="J24" i="1"/>
  <c r="H25" i="1"/>
  <c r="M25" i="1" s="1"/>
  <c r="I25" i="1"/>
  <c r="J25" i="1"/>
  <c r="K24" i="1" l="1"/>
  <c r="L24" i="1" s="1"/>
  <c r="K25" i="1"/>
  <c r="L25" i="1" s="1"/>
  <c r="H22" i="1"/>
  <c r="M22" i="1" s="1"/>
  <c r="I22" i="1"/>
  <c r="J22" i="1"/>
  <c r="H23" i="1"/>
  <c r="M23" i="1" s="1"/>
  <c r="I23" i="1"/>
  <c r="J23" i="1"/>
  <c r="H26" i="1"/>
  <c r="I26" i="1"/>
  <c r="J26" i="1"/>
  <c r="K22" i="1" l="1"/>
  <c r="L22" i="1" s="1"/>
  <c r="K23" i="1"/>
  <c r="L23" i="1" s="1"/>
  <c r="K26" i="1"/>
  <c r="L26" i="1" s="1"/>
  <c r="M26" i="1"/>
  <c r="H20" i="1"/>
  <c r="M20" i="1" s="1"/>
  <c r="I20" i="1"/>
  <c r="J20" i="1"/>
  <c r="H21" i="1"/>
  <c r="M21" i="1" s="1"/>
  <c r="I21" i="1"/>
  <c r="J21" i="1"/>
  <c r="H27" i="1"/>
  <c r="M27" i="1" s="1"/>
  <c r="I27" i="1"/>
  <c r="J27" i="1"/>
  <c r="G28" i="1"/>
  <c r="F28" i="1"/>
  <c r="E28" i="1"/>
  <c r="C17" i="1" l="1"/>
  <c r="M28" i="1"/>
  <c r="K20" i="1"/>
  <c r="L20" i="1" s="1"/>
  <c r="K27" i="1"/>
  <c r="L27" i="1" s="1"/>
  <c r="K21" i="1"/>
  <c r="L21" i="1" s="1"/>
</calcChain>
</file>

<file path=xl/sharedStrings.xml><?xml version="1.0" encoding="utf-8"?>
<sst xmlns="http://schemas.openxmlformats.org/spreadsheetml/2006/main" count="52" uniqueCount="41">
  <si>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</si>
  <si>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</si>
  <si>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</si>
  <si>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</si>
  <si>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</si>
  <si>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</si>
  <si>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</si>
  <si>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</si>
  <si>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</si>
  <si>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</si>
  <si>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</si>
  <si>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</si>
  <si>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</si>
  <si>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</si>
  <si>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</si>
  <si>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</si>
  <si>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</si>
  <si>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</si>
  <si>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</si>
  <si>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</si>
  <si>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</si>
  <si>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</si>
  <si>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</si>
  <si>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</si>
  <si>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</si>
  <si>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</si>
  <si>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</si>
  <si>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</si>
  <si>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 поставку реагентов для гематологического анализатора Mindray 6000</t>
  </si>
  <si>
    <t>Дилюент</t>
  </si>
  <si>
    <t>Лизирующий раствор</t>
  </si>
  <si>
    <t>Моющий/чистящий раствор ИВД, для автоматизированных / полуавтоматизированных систем</t>
  </si>
  <si>
    <t>Контроль гематологический</t>
  </si>
  <si>
    <t xml:space="preserve">Краситель  </t>
  </si>
  <si>
    <t>упак</t>
  </si>
  <si>
    <t>набор</t>
  </si>
  <si>
    <t>вх. № 210 от 30.01.2024</t>
  </si>
  <si>
    <t>вх. № 209 от 30.01.2024</t>
  </si>
  <si>
    <t>вх. № 208 от 30.01.2024</t>
  </si>
  <si>
    <t>№ 066-24</t>
  </si>
  <si>
    <t>Начальная (максимальная) цена договора устанавливается в размере 2 339 563,33 руб. (два миллиона триста тридцать девять тысяч пятьсот шестьдесят три рубля тридцать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</si>
</sst>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="85" zoomScaleNormal="85" zoomScalePageLayoutView="70" workbookViewId="0">
      <selection activeCell="G36" sqref="G36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52" t="s">
        <v>28</v>
      </c>
      <c r="F3" s="52"/>
      <c r="G3" s="52"/>
      <c r="H3" s="52"/>
      <c r="I3" s="52"/>
      <c r="J3" s="52"/>
      <c r="K3" s="52"/>
      <c r="L3" s="52"/>
      <c r="M3" s="52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39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0" t="s">
        <v>17</v>
      </c>
      <c r="K12" s="40"/>
      <c r="M12" s="1" t="s">
        <v>15</v>
      </c>
    </row>
    <row r="14" spans="2:13" x14ac:dyDescent="0.25">
      <c r="B14" s="40" t="s">
        <v>16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3" ht="54.6" customHeight="1" x14ac:dyDescent="0.25">
      <c r="A17" s="44" t="s">
        <v>11</v>
      </c>
      <c r="B17" s="45"/>
      <c r="C17" s="46">
        <f>SUM(M20:M27)</f>
        <v>2339563.333333333</v>
      </c>
      <c r="D17" s="47"/>
      <c r="E17" s="36" t="s">
        <v>36</v>
      </c>
      <c r="F17" s="36" t="s">
        <v>37</v>
      </c>
      <c r="G17" s="36" t="s">
        <v>38</v>
      </c>
      <c r="H17" s="15"/>
      <c r="I17" s="12"/>
      <c r="J17" s="12"/>
      <c r="K17" s="12"/>
      <c r="L17" s="12"/>
      <c r="M17" s="15"/>
    </row>
    <row r="18" spans="1:13" ht="30" customHeight="1" x14ac:dyDescent="0.25">
      <c r="A18" s="50" t="s">
        <v>0</v>
      </c>
      <c r="B18" s="50" t="s">
        <v>1</v>
      </c>
      <c r="C18" s="50" t="s">
        <v>2</v>
      </c>
      <c r="D18" s="50"/>
      <c r="E18" s="24" t="s">
        <v>25</v>
      </c>
      <c r="F18" s="24" t="s">
        <v>26</v>
      </c>
      <c r="G18" s="24" t="s">
        <v>27</v>
      </c>
      <c r="H18" s="48" t="s">
        <v>12</v>
      </c>
      <c r="I18" s="50" t="s">
        <v>8</v>
      </c>
      <c r="J18" s="50" t="s">
        <v>9</v>
      </c>
      <c r="K18" s="50" t="s">
        <v>10</v>
      </c>
      <c r="L18" s="50" t="s">
        <v>6</v>
      </c>
      <c r="M18" s="43" t="s">
        <v>7</v>
      </c>
    </row>
    <row r="19" spans="1:13" x14ac:dyDescent="0.25">
      <c r="A19" s="51"/>
      <c r="B19" s="51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9"/>
      <c r="I19" s="50"/>
      <c r="J19" s="50"/>
      <c r="K19" s="50"/>
      <c r="L19" s="50"/>
      <c r="M19" s="43"/>
    </row>
    <row r="20" spans="1:13" s="20" customFormat="1" x14ac:dyDescent="0.25">
      <c r="A20" s="4">
        <v>1</v>
      </c>
      <c r="B20" s="26" t="s">
        <v>29</v>
      </c>
      <c r="C20" s="33" t="s">
        <v>34</v>
      </c>
      <c r="D20" s="17">
        <v>40</v>
      </c>
      <c r="E20" s="18">
        <v>5750</v>
      </c>
      <c r="F20" s="19">
        <v>5755</v>
      </c>
      <c r="G20" s="21">
        <v>5715</v>
      </c>
      <c r="H20" s="21">
        <f t="shared" ref="H20:H27" si="0">AVERAGE(E20:G20)</f>
        <v>5740</v>
      </c>
      <c r="I20" s="23">
        <f t="shared" ref="I20:I27" si="1" xml:space="preserve"> COUNT(E20:G20)</f>
        <v>3</v>
      </c>
      <c r="J20" s="23">
        <f t="shared" ref="J20:J27" si="2">STDEV(E20:G20)</f>
        <v>21.794494717703369</v>
      </c>
      <c r="K20" s="23">
        <f t="shared" ref="K20:K27" si="3">J20/H20*100</f>
        <v>0.37969502992514581</v>
      </c>
      <c r="L20" s="23" t="str">
        <f t="shared" ref="L20:L27" si="4">IF(K20&lt;33,"ОДНОРОДНЫЕ","НЕОДНОРОДНЫЕ")</f>
        <v>ОДНОРОДНЫЕ</v>
      </c>
      <c r="M20" s="21">
        <f t="shared" ref="M20:M27" si="5">D20*H20</f>
        <v>229600</v>
      </c>
    </row>
    <row r="21" spans="1:13" s="20" customFormat="1" x14ac:dyDescent="0.25">
      <c r="A21" s="4">
        <v>2</v>
      </c>
      <c r="B21" s="26" t="s">
        <v>30</v>
      </c>
      <c r="C21" s="33" t="s">
        <v>34</v>
      </c>
      <c r="D21" s="17">
        <v>15</v>
      </c>
      <c r="E21" s="18">
        <v>32620</v>
      </c>
      <c r="F21" s="19">
        <v>32650</v>
      </c>
      <c r="G21" s="21">
        <v>32600</v>
      </c>
      <c r="H21" s="21">
        <f t="shared" si="0"/>
        <v>32623.333333333332</v>
      </c>
      <c r="I21" s="23">
        <f t="shared" si="1"/>
        <v>3</v>
      </c>
      <c r="J21" s="23">
        <f t="shared" si="2"/>
        <v>25.16611478423583</v>
      </c>
      <c r="K21" s="23">
        <f t="shared" si="3"/>
        <v>7.7141457395225807E-2</v>
      </c>
      <c r="L21" s="23" t="str">
        <f t="shared" si="4"/>
        <v>ОДНОРОДНЫЕ</v>
      </c>
      <c r="M21" s="21">
        <f t="shared" si="5"/>
        <v>489350</v>
      </c>
    </row>
    <row r="22" spans="1:13" s="31" customFormat="1" x14ac:dyDescent="0.25">
      <c r="A22" s="4">
        <v>3</v>
      </c>
      <c r="B22" s="26" t="s">
        <v>30</v>
      </c>
      <c r="C22" s="33" t="s">
        <v>34</v>
      </c>
      <c r="D22" s="17">
        <v>15</v>
      </c>
      <c r="E22" s="18">
        <v>32920</v>
      </c>
      <c r="F22" s="19">
        <v>32950</v>
      </c>
      <c r="G22" s="32">
        <v>32900</v>
      </c>
      <c r="H22" s="32">
        <f t="shared" ref="H22:H26" si="6">AVERAGE(E22:G22)</f>
        <v>32923.333333333336</v>
      </c>
      <c r="I22" s="30">
        <f t="shared" ref="I22:I26" si="7" xml:space="preserve"> COUNT(E22:G22)</f>
        <v>3</v>
      </c>
      <c r="J22" s="30">
        <f t="shared" ref="J22:J26" si="8">STDEV(E22:G22)</f>
        <v>25.16611478423583</v>
      </c>
      <c r="K22" s="30">
        <f t="shared" ref="K22:K26" si="9">J22/H22*100</f>
        <v>7.6438538374716508E-2</v>
      </c>
      <c r="L22" s="30" t="str">
        <f t="shared" ref="L22:L26" si="10">IF(K22&lt;33,"ОДНОРОДНЫЕ","НЕОДНОРОДНЫЕ")</f>
        <v>ОДНОРОДНЫЕ</v>
      </c>
      <c r="M22" s="32">
        <f t="shared" si="5"/>
        <v>493850.00000000006</v>
      </c>
    </row>
    <row r="23" spans="1:13" s="31" customFormat="1" x14ac:dyDescent="0.25">
      <c r="A23" s="4">
        <v>4</v>
      </c>
      <c r="B23" s="26" t="s">
        <v>30</v>
      </c>
      <c r="C23" s="33" t="s">
        <v>34</v>
      </c>
      <c r="D23" s="17">
        <v>15</v>
      </c>
      <c r="E23" s="18">
        <v>32620</v>
      </c>
      <c r="F23" s="19">
        <v>32650</v>
      </c>
      <c r="G23" s="32">
        <v>32600</v>
      </c>
      <c r="H23" s="32">
        <f t="shared" si="6"/>
        <v>32623.333333333332</v>
      </c>
      <c r="I23" s="30">
        <f t="shared" si="7"/>
        <v>3</v>
      </c>
      <c r="J23" s="30">
        <f t="shared" si="8"/>
        <v>25.16611478423583</v>
      </c>
      <c r="K23" s="30">
        <f t="shared" si="9"/>
        <v>7.7141457395225807E-2</v>
      </c>
      <c r="L23" s="30" t="str">
        <f t="shared" si="10"/>
        <v>ОДНОРОДНЫЕ</v>
      </c>
      <c r="M23" s="32">
        <f t="shared" si="5"/>
        <v>489350</v>
      </c>
    </row>
    <row r="24" spans="1:13" s="34" customFormat="1" ht="45" x14ac:dyDescent="0.25">
      <c r="A24" s="4">
        <v>5</v>
      </c>
      <c r="B24" s="26" t="s">
        <v>31</v>
      </c>
      <c r="C24" s="33" t="s">
        <v>34</v>
      </c>
      <c r="D24" s="17">
        <v>20</v>
      </c>
      <c r="E24" s="18">
        <v>1315</v>
      </c>
      <c r="F24" s="19">
        <v>1350</v>
      </c>
      <c r="G24" s="35">
        <v>1300</v>
      </c>
      <c r="H24" s="35">
        <f t="shared" ref="H24:H25" si="11">AVERAGE(E24:G24)</f>
        <v>1321.6666666666667</v>
      </c>
      <c r="I24" s="33">
        <f t="shared" ref="I24:I25" si="12" xml:space="preserve"> COUNT(E24:G24)</f>
        <v>3</v>
      </c>
      <c r="J24" s="33">
        <f t="shared" ref="J24:J25" si="13">STDEV(E24:G24)</f>
        <v>25.658007197234422</v>
      </c>
      <c r="K24" s="33">
        <f t="shared" ref="K24:K25" si="14">J24/H24*100</f>
        <v>1.9413372406482536</v>
      </c>
      <c r="L24" s="33" t="str">
        <f t="shared" ref="L24:L25" si="15">IF(K24&lt;33,"ОДНОРОДНЫЕ","НЕОДНОРОДНЫЕ")</f>
        <v>ОДНОРОДНЫЕ</v>
      </c>
      <c r="M24" s="35">
        <f t="shared" ref="M24:M25" si="16">D24*H24</f>
        <v>26433.333333333336</v>
      </c>
    </row>
    <row r="25" spans="1:13" s="34" customFormat="1" x14ac:dyDescent="0.25">
      <c r="A25" s="4">
        <v>6</v>
      </c>
      <c r="B25" s="26" t="s">
        <v>32</v>
      </c>
      <c r="C25" s="33" t="s">
        <v>35</v>
      </c>
      <c r="D25" s="17">
        <v>4</v>
      </c>
      <c r="E25" s="18">
        <v>46250</v>
      </c>
      <c r="F25" s="19">
        <v>46300</v>
      </c>
      <c r="G25" s="35">
        <v>46200</v>
      </c>
      <c r="H25" s="35">
        <f t="shared" si="11"/>
        <v>46250</v>
      </c>
      <c r="I25" s="33">
        <f t="shared" si="12"/>
        <v>3</v>
      </c>
      <c r="J25" s="33">
        <f t="shared" si="13"/>
        <v>50</v>
      </c>
      <c r="K25" s="33">
        <f t="shared" si="14"/>
        <v>0.10810810810810811</v>
      </c>
      <c r="L25" s="33" t="str">
        <f t="shared" si="15"/>
        <v>ОДНОРОДНЫЕ</v>
      </c>
      <c r="M25" s="35">
        <f t="shared" si="16"/>
        <v>185000</v>
      </c>
    </row>
    <row r="26" spans="1:13" s="20" customFormat="1" x14ac:dyDescent="0.25">
      <c r="A26" s="4">
        <v>7</v>
      </c>
      <c r="B26" s="26" t="s">
        <v>33</v>
      </c>
      <c r="C26" s="33" t="s">
        <v>34</v>
      </c>
      <c r="D26" s="17">
        <v>12</v>
      </c>
      <c r="E26" s="18">
        <v>28620</v>
      </c>
      <c r="F26" s="19">
        <v>28650</v>
      </c>
      <c r="G26" s="32">
        <v>28600</v>
      </c>
      <c r="H26" s="32">
        <f t="shared" si="6"/>
        <v>28623.333333333332</v>
      </c>
      <c r="I26" s="30">
        <f t="shared" si="7"/>
        <v>3</v>
      </c>
      <c r="J26" s="30">
        <f t="shared" si="8"/>
        <v>25.16611478423583</v>
      </c>
      <c r="K26" s="30">
        <f t="shared" si="9"/>
        <v>8.7921677364280304E-2</v>
      </c>
      <c r="L26" s="30" t="str">
        <f t="shared" si="10"/>
        <v>ОДНОРОДНЫЕ</v>
      </c>
      <c r="M26" s="32">
        <f t="shared" si="5"/>
        <v>343480</v>
      </c>
    </row>
    <row r="27" spans="1:13" s="20" customFormat="1" x14ac:dyDescent="0.25">
      <c r="A27" s="4">
        <v>8</v>
      </c>
      <c r="B27" s="26" t="s">
        <v>33</v>
      </c>
      <c r="C27" s="33" t="s">
        <v>34</v>
      </c>
      <c r="D27" s="17">
        <v>12</v>
      </c>
      <c r="E27" s="19">
        <v>6865</v>
      </c>
      <c r="F27" s="28">
        <v>6900</v>
      </c>
      <c r="G27" s="21">
        <v>6860</v>
      </c>
      <c r="H27" s="21">
        <f t="shared" si="0"/>
        <v>6875</v>
      </c>
      <c r="I27" s="23">
        <f t="shared" si="1"/>
        <v>3</v>
      </c>
      <c r="J27" s="23">
        <f t="shared" si="2"/>
        <v>21.794494717703369</v>
      </c>
      <c r="K27" s="23">
        <f t="shared" si="3"/>
        <v>0.31701083225750354</v>
      </c>
      <c r="L27" s="23" t="str">
        <f t="shared" si="4"/>
        <v>ОДНОРОДНЫЕ</v>
      </c>
      <c r="M27" s="21">
        <f t="shared" si="5"/>
        <v>82500</v>
      </c>
    </row>
    <row r="28" spans="1:13" x14ac:dyDescent="0.25">
      <c r="A28" s="4"/>
      <c r="B28" s="25"/>
      <c r="C28" s="27"/>
      <c r="D28" s="29"/>
      <c r="E28" s="28">
        <f>SUMPRODUCT($D$20:$D$27,E20:E27)</f>
        <v>2339520</v>
      </c>
      <c r="F28" s="28">
        <f>SUMPRODUCT($D$20:$D$27,F20:F27)</f>
        <v>2342750</v>
      </c>
      <c r="G28" s="22">
        <f>SUMPRODUCT($D$20:$D$27,G20:G27)</f>
        <v>2336420</v>
      </c>
      <c r="H28" s="15"/>
      <c r="I28" s="12"/>
      <c r="J28" s="12"/>
      <c r="K28" s="12"/>
      <c r="L28" s="12"/>
      <c r="M28" s="3">
        <f>SUM(M20:M27)</f>
        <v>2339563.333333333</v>
      </c>
    </row>
    <row r="30" spans="1:13" x14ac:dyDescent="0.25">
      <c r="A30" s="41" t="s">
        <v>20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  <row r="31" spans="1:13" x14ac:dyDescent="0.25">
      <c r="A31" s="42" t="s">
        <v>19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13" ht="15" customHeigh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5" s="6" customFormat="1" ht="29.25" customHeight="1" x14ac:dyDescent="0.25">
      <c r="A33" s="37" t="s">
        <v>40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5"/>
      <c r="O33" s="5"/>
    </row>
    <row r="35" spans="1:15" x14ac:dyDescent="0.25">
      <c r="J35" s="9"/>
    </row>
    <row r="39" spans="1:15" x14ac:dyDescent="0.25">
      <c r="L39" s="9"/>
    </row>
  </sheetData>
  <mergeCells count="18">
    <mergeCell ref="C18:D18"/>
    <mergeCell ref="E3:M3"/>
    <mergeCell ref="A33:M33"/>
    <mergeCell ref="A32:M32"/>
    <mergeCell ref="J12:K12"/>
    <mergeCell ref="B14:L14"/>
    <mergeCell ref="A30:M30"/>
    <mergeCell ref="A31:M3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8">
    <cfRule type="containsText" dxfId="11" priority="58" operator="containsText" text="НЕ">
      <formula>NOT(ISERROR(SEARCH("НЕ",L28)))</formula>
    </cfRule>
    <cfRule type="containsText" dxfId="10" priority="59" operator="containsText" text="ОДНОРОДНЫЕ">
      <formula>NOT(ISERROR(SEARCH("ОДНОРОДНЫЕ",L28)))</formula>
    </cfRule>
    <cfRule type="containsText" dxfId="9" priority="60" operator="containsText" text="НЕОДНОРОДНЫЕ">
      <formula>NOT(ISERROR(SEARCH("НЕОДНОРОДНЫЕ",L28)))</formula>
    </cfRule>
  </conditionalFormatting>
  <conditionalFormatting sqref="L28">
    <cfRule type="containsText" dxfId="8" priority="55" operator="containsText" text="НЕОДНОРОДНЫЕ">
      <formula>NOT(ISERROR(SEARCH("НЕОДНОРОДНЫЕ",L28)))</formula>
    </cfRule>
    <cfRule type="containsText" dxfId="7" priority="56" operator="containsText" text="ОДНОРОДНЫЕ">
      <formula>NOT(ISERROR(SEARCH("ОДНОРОДНЫЕ",L28)))</formula>
    </cfRule>
    <cfRule type="containsText" dxfId="6" priority="57" operator="containsText" text="НЕОДНОРОДНЫЕ">
      <formula>NOT(ISERROR(SEARCH("НЕОДНОРОДНЫЕ",L28)))</formula>
    </cfRule>
  </conditionalFormatting>
  <conditionalFormatting sqref="L20:L27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7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2024-03-26T00:40:07Z</dcterms:modified>
</cp:coreProperties>
</file>