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G22" i="1" l="1"/>
  <c r="I19" i="1"/>
  <c r="N19" i="1" s="1"/>
  <c r="J19" i="1"/>
  <c r="K19" i="1"/>
  <c r="J20" i="1" l="1"/>
  <c r="K20" i="1"/>
  <c r="I20" i="1"/>
  <c r="N20" i="1" s="1"/>
  <c r="L19" i="1"/>
  <c r="M19" i="1" s="1"/>
  <c r="I21" i="1"/>
  <c r="J21" i="1"/>
  <c r="K21" i="1"/>
  <c r="L20" i="1" l="1"/>
  <c r="M20" i="1" s="1"/>
  <c r="L21" i="1"/>
  <c r="M21" i="1" s="1"/>
  <c r="N21" i="1"/>
  <c r="N22" i="1" s="1"/>
  <c r="H22" i="1"/>
</calcChain>
</file>

<file path=xl/sharedStrings.xml><?xml version="1.0" encoding="utf-8"?>
<sst xmlns="http://schemas.openxmlformats.org/spreadsheetml/2006/main" count="44" uniqueCount="41">
  <si>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</si>
  <si>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</si>
  <si>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</si>
  <si>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</si>
  <si>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</si>
  <si>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</si>
  <si>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</si>
  <si>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</si>
  <si>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</si>
  <si>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</si>
  <si>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</si>
  <si>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</si>
  <si>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</si>
  <si>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</si>
  <si>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</si>
  <si>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</si>
  <si>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</si>
  <si>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</si>
  <si>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</si>
  <si>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</si>
  <si>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</si>
  <si>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</si>
  <si>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</si>
  <si>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</si>
  <si>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</si>
  <si>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№ 017-23</t>
  </si>
  <si>
    <t xml:space="preserve">на поставку расходного материала (тампон-тупфер, пробирка Эппендорф, капилляры)  </t>
  </si>
  <si>
    <t>путем запроса котировок в электронной форме, участниками которого могут являться</t>
  </si>
  <si>
    <t>Тампон-зонд</t>
  </si>
  <si>
    <t>Пробирка микроцентрифужная 1,5 мл, типа "Эппендорф"</t>
  </si>
  <si>
    <t>Капилляры     Панченкова</t>
  </si>
  <si>
    <t>шт.</t>
  </si>
  <si>
    <t>упак.</t>
  </si>
  <si>
    <t>упак</t>
  </si>
  <si>
    <t>Начальная (максимальная) цена договора устанавливается в размере 998750 руб. (девятьсот девяносто восемь тысяч семьсот пятьдесят рублей 00 копеек)</t>
  </si>
  <si>
    <t>КП вх. № 108-01/23 от 12.01.2023</t>
  </si>
  <si>
    <t>Источник № 1</t>
  </si>
  <si>
    <t>КП вх. № 109-01/23 от 12.01.2023</t>
  </si>
  <si>
    <t>Источник № 2</t>
  </si>
  <si>
    <t>КП вх. № 110-01/23 от 12.01.2023</t>
  </si>
  <si>
    <t>Источник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</si>
</sst>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85" zoomScalePageLayoutView="70" workbookViewId="0">
      <selection activeCell="G17" sqref="G17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19.42578125" style="1" customWidth="1"/>
    <col min="14" max="14" width="15.42578125" style="2" customWidth="1"/>
    <col min="15" max="15" width="14.5703125" style="1" bestFit="1" customWidth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22</v>
      </c>
    </row>
    <row r="2" spans="1:14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23</v>
      </c>
    </row>
    <row r="3" spans="1:14" x14ac:dyDescent="0.25">
      <c r="A3" s="7"/>
      <c r="B3" s="7"/>
      <c r="C3" s="7"/>
      <c r="D3" s="7"/>
      <c r="E3" s="3"/>
      <c r="F3" s="3"/>
      <c r="G3" s="33" t="s">
        <v>26</v>
      </c>
      <c r="H3" s="33"/>
      <c r="I3" s="33"/>
      <c r="J3" s="33"/>
      <c r="K3" s="33"/>
      <c r="L3" s="33"/>
      <c r="M3" s="33"/>
      <c r="N3" s="33"/>
    </row>
    <row r="4" spans="1:14" x14ac:dyDescent="0.25">
      <c r="A4" s="7"/>
      <c r="B4" s="7"/>
      <c r="C4" s="7"/>
      <c r="D4" s="7"/>
      <c r="E4" s="3"/>
      <c r="F4" s="3"/>
      <c r="G4" s="3"/>
      <c r="H4" s="3"/>
      <c r="I4" s="3"/>
      <c r="J4" s="7"/>
      <c r="K4" s="7"/>
      <c r="L4" s="7"/>
      <c r="M4" s="7"/>
      <c r="N4" s="8" t="s">
        <v>27</v>
      </c>
    </row>
    <row r="5" spans="1:14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24</v>
      </c>
    </row>
    <row r="6" spans="1:14" ht="14.45" customHeight="1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25</v>
      </c>
    </row>
    <row r="7" spans="1:14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3"/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5" t="s">
        <v>13</v>
      </c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6" t="s">
        <v>18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14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3"/>
    </row>
    <row r="12" spans="1:14" ht="28.9" customHeight="1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37" t="s">
        <v>17</v>
      </c>
      <c r="L12" s="37"/>
      <c r="M12" s="7"/>
      <c r="N12" s="3" t="s">
        <v>15</v>
      </c>
    </row>
    <row r="13" spans="1:14" ht="18.75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7"/>
      <c r="L13" s="7"/>
      <c r="M13" s="7"/>
      <c r="N13" s="4"/>
    </row>
    <row r="14" spans="1:14" ht="18.75" x14ac:dyDescent="0.25">
      <c r="A14" s="7"/>
      <c r="B14" s="37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"/>
    </row>
    <row r="15" spans="1:14" x14ac:dyDescent="0.25">
      <c r="A15" s="7"/>
      <c r="B15" s="7"/>
      <c r="C15" s="7"/>
      <c r="D15" s="7"/>
      <c r="E15" s="3"/>
      <c r="F15" s="3"/>
      <c r="G15" s="3"/>
      <c r="H15" s="3"/>
      <c r="I15" s="3"/>
      <c r="J15" s="7"/>
      <c r="K15" s="7"/>
      <c r="L15" s="7"/>
      <c r="M15" s="7"/>
      <c r="N15" s="3"/>
    </row>
    <row r="16" spans="1:14" ht="54.6" customHeight="1" x14ac:dyDescent="0.25">
      <c r="A16" s="40" t="s">
        <v>11</v>
      </c>
      <c r="B16" s="41"/>
      <c r="C16" s="42"/>
      <c r="D16" s="41"/>
      <c r="E16" s="30" t="s">
        <v>35</v>
      </c>
      <c r="F16" s="30" t="s">
        <v>37</v>
      </c>
      <c r="G16" s="30" t="s">
        <v>39</v>
      </c>
      <c r="H16" s="10"/>
      <c r="I16" s="11"/>
      <c r="J16" s="12"/>
      <c r="K16" s="12"/>
      <c r="L16" s="12"/>
      <c r="M16" s="12"/>
      <c r="N16" s="11"/>
    </row>
    <row r="17" spans="1:16" ht="30" customHeight="1" x14ac:dyDescent="0.25">
      <c r="A17" s="31" t="s">
        <v>0</v>
      </c>
      <c r="B17" s="31" t="s">
        <v>1</v>
      </c>
      <c r="C17" s="31" t="s">
        <v>2</v>
      </c>
      <c r="D17" s="31"/>
      <c r="E17" s="11" t="s">
        <v>36</v>
      </c>
      <c r="F17" s="11" t="s">
        <v>38</v>
      </c>
      <c r="G17" s="11" t="s">
        <v>40</v>
      </c>
      <c r="H17" s="11" t="s">
        <v>19</v>
      </c>
      <c r="I17" s="43" t="s">
        <v>12</v>
      </c>
      <c r="J17" s="31" t="s">
        <v>8</v>
      </c>
      <c r="K17" s="31" t="s">
        <v>9</v>
      </c>
      <c r="L17" s="31" t="s">
        <v>10</v>
      </c>
      <c r="M17" s="31" t="s">
        <v>6</v>
      </c>
      <c r="N17" s="39" t="s">
        <v>7</v>
      </c>
    </row>
    <row r="18" spans="1:16" ht="30" x14ac:dyDescent="0.25">
      <c r="A18" s="32"/>
      <c r="B18" s="32"/>
      <c r="C18" s="13" t="s">
        <v>3</v>
      </c>
      <c r="D18" s="13" t="s">
        <v>4</v>
      </c>
      <c r="E18" s="11" t="s">
        <v>5</v>
      </c>
      <c r="F18" s="11" t="s">
        <v>5</v>
      </c>
      <c r="G18" s="11" t="s">
        <v>5</v>
      </c>
      <c r="H18" s="11" t="s">
        <v>5</v>
      </c>
      <c r="I18" s="44"/>
      <c r="J18" s="31"/>
      <c r="K18" s="31"/>
      <c r="L18" s="31"/>
      <c r="M18" s="31"/>
      <c r="N18" s="39"/>
    </row>
    <row r="19" spans="1:16" x14ac:dyDescent="0.25">
      <c r="A19" s="16">
        <v>1</v>
      </c>
      <c r="B19" s="24" t="s">
        <v>28</v>
      </c>
      <c r="C19" s="20" t="s">
        <v>31</v>
      </c>
      <c r="D19" s="28">
        <v>150000</v>
      </c>
      <c r="E19" s="25">
        <v>6.1</v>
      </c>
      <c r="F19" s="21">
        <v>6</v>
      </c>
      <c r="G19" s="21">
        <v>6.15</v>
      </c>
      <c r="H19" s="21"/>
      <c r="I19" s="21">
        <f t="shared" ref="I19:I20" si="0">AVERAGE(E19:H19)</f>
        <v>6.083333333333333</v>
      </c>
      <c r="J19" s="20">
        <f t="shared" ref="J19:J20" si="1" xml:space="preserve"> COUNT(E19:G19)</f>
        <v>3</v>
      </c>
      <c r="K19" s="20">
        <f t="shared" ref="K19:K20" si="2">STDEV(E19:H19)</f>
        <v>7.6376261582597457E-2</v>
      </c>
      <c r="L19" s="20">
        <f t="shared" ref="L19:L20" si="3">K19/I19*100</f>
        <v>1.2555001903988623</v>
      </c>
      <c r="M19" s="20" t="str">
        <f t="shared" ref="M19:M20" si="4">IF(L19&lt;33,"ОДНОРОДНЫЕ","НЕОДНОРОДНЫЕ")</f>
        <v>ОДНОРОДНЫЕ</v>
      </c>
      <c r="N19" s="21">
        <f t="shared" ref="N19:N20" si="5">D19*I19</f>
        <v>912500</v>
      </c>
    </row>
    <row r="20" spans="1:16" ht="30" x14ac:dyDescent="0.25">
      <c r="A20" s="16">
        <v>2</v>
      </c>
      <c r="B20" s="24" t="s">
        <v>29</v>
      </c>
      <c r="C20" s="22" t="s">
        <v>32</v>
      </c>
      <c r="D20" s="28">
        <v>5</v>
      </c>
      <c r="E20" s="25">
        <v>555</v>
      </c>
      <c r="F20" s="21">
        <v>550</v>
      </c>
      <c r="G20" s="21">
        <v>555</v>
      </c>
      <c r="H20" s="21"/>
      <c r="I20" s="21">
        <f t="shared" si="0"/>
        <v>553.33333333333337</v>
      </c>
      <c r="J20" s="20">
        <f t="shared" si="1"/>
        <v>3</v>
      </c>
      <c r="K20" s="20">
        <f t="shared" si="2"/>
        <v>2.8867513459481287</v>
      </c>
      <c r="L20" s="20">
        <f t="shared" si="3"/>
        <v>0.52170205047255336</v>
      </c>
      <c r="M20" s="20" t="str">
        <f t="shared" si="4"/>
        <v>ОДНОРОДНЫЕ</v>
      </c>
      <c r="N20" s="21">
        <f t="shared" si="5"/>
        <v>2766.666666666667</v>
      </c>
    </row>
    <row r="21" spans="1:16" x14ac:dyDescent="0.25">
      <c r="A21" s="16">
        <v>3</v>
      </c>
      <c r="B21" s="24" t="s">
        <v>30</v>
      </c>
      <c r="C21" s="22" t="s">
        <v>33</v>
      </c>
      <c r="D21" s="28">
        <v>30</v>
      </c>
      <c r="E21" s="25">
        <v>3250</v>
      </c>
      <c r="F21" s="19">
        <v>3200</v>
      </c>
      <c r="G21" s="18">
        <v>3254.9999999999995</v>
      </c>
      <c r="H21" s="18"/>
      <c r="I21" s="18">
        <f t="shared" ref="I21" si="6">AVERAGE(E21:H21)</f>
        <v>3235</v>
      </c>
      <c r="J21" s="17">
        <f xml:space="preserve"> COUNT(E21:G21)</f>
        <v>3</v>
      </c>
      <c r="K21" s="17">
        <f t="shared" ref="K21" si="7">STDEV(E21:H21)</f>
        <v>30.41381265149095</v>
      </c>
      <c r="L21" s="17">
        <f t="shared" ref="L21" si="8">K21/I21*100</f>
        <v>0.94014876820682991</v>
      </c>
      <c r="M21" s="17" t="str">
        <f t="shared" ref="M21" si="9">IF(L21&lt;33,"ОДНОРОДНЫЕ","НЕОДНОРОДНЫЕ")</f>
        <v>ОДНОРОДНЫЕ</v>
      </c>
      <c r="N21" s="18">
        <f>D21*I21</f>
        <v>97050</v>
      </c>
    </row>
    <row r="22" spans="1:16" x14ac:dyDescent="0.25">
      <c r="A22" s="13"/>
      <c r="B22" s="23"/>
      <c r="C22" s="26"/>
      <c r="D22" s="27"/>
      <c r="E22" s="19">
        <f>SUMPRODUCT($D$19:$D$21,E19:E21)</f>
        <v>1015275</v>
      </c>
      <c r="F22" s="21">
        <f>SUMPRODUCT($D$19:$D$21,F19:F21)</f>
        <v>998750</v>
      </c>
      <c r="G22" s="21">
        <f t="shared" ref="G22" si="10">SUMPRODUCT($D$19:$D$21,G19:G21)</f>
        <v>1022925</v>
      </c>
      <c r="H22" s="15" t="e">
        <f>SUMPRODUCT(#REF!,#REF!)</f>
        <v>#REF!</v>
      </c>
      <c r="I22" s="11"/>
      <c r="J22" s="12"/>
      <c r="K22" s="12"/>
      <c r="L22" s="12"/>
      <c r="M22" s="12"/>
      <c r="N22" s="14">
        <f>SUM(N19:N21)</f>
        <v>1012316.6666666666</v>
      </c>
    </row>
    <row r="23" spans="1:16" x14ac:dyDescent="0.25">
      <c r="A23" s="7"/>
      <c r="B23" s="7"/>
      <c r="C23" s="7"/>
      <c r="D23" s="7"/>
      <c r="E23" s="3"/>
      <c r="F23" s="3"/>
      <c r="G23" s="3"/>
      <c r="H23" s="3"/>
      <c r="I23" s="3"/>
      <c r="J23" s="7"/>
      <c r="K23" s="7"/>
      <c r="L23" s="7"/>
      <c r="M23" s="7"/>
      <c r="N23" s="3"/>
    </row>
    <row r="24" spans="1:16" s="7" customFormat="1" ht="33.6" customHeight="1" x14ac:dyDescent="0.2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9"/>
    </row>
    <row r="25" spans="1:16" s="7" customFormat="1" x14ac:dyDescent="0.25">
      <c r="A25" s="36" t="s">
        <v>20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6" s="7" customFormat="1" ht="15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6" s="7" customFormat="1" x14ac:dyDescent="0.25">
      <c r="A27" s="34" t="s">
        <v>34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9"/>
      <c r="P27" s="9"/>
    </row>
  </sheetData>
  <mergeCells count="18">
    <mergeCell ref="A27:N27"/>
    <mergeCell ref="A26:N26"/>
    <mergeCell ref="K12:L12"/>
    <mergeCell ref="B14:M14"/>
    <mergeCell ref="A24:N24"/>
    <mergeCell ref="A25:N25"/>
    <mergeCell ref="N17:N18"/>
    <mergeCell ref="A16:B16"/>
    <mergeCell ref="C16:D16"/>
    <mergeCell ref="I17:I18"/>
    <mergeCell ref="J17:J18"/>
    <mergeCell ref="K17:K18"/>
    <mergeCell ref="L17:L18"/>
    <mergeCell ref="M17:M18"/>
    <mergeCell ref="A17:A18"/>
    <mergeCell ref="G3:N3"/>
    <mergeCell ref="B17:B18"/>
    <mergeCell ref="C17:D17"/>
  </mergeCells>
  <conditionalFormatting sqref="M19:M22">
    <cfRule type="containsText" dxfId="5" priority="10" operator="containsText" text="НЕ">
      <formula>NOT(ISERROR(SEARCH("НЕ",M19)))</formula>
    </cfRule>
    <cfRule type="containsText" dxfId="4" priority="11" operator="containsText" text="ОДНОРОДНЫЕ">
      <formula>NOT(ISERROR(SEARCH("ОДНОРОДНЫЕ",M19)))</formula>
    </cfRule>
    <cfRule type="containsText" dxfId="3" priority="12" operator="containsText" text="НЕОДНОРОДНЫЕ">
      <formula>NOT(ISERROR(SEARCH("НЕОДНОРОДНЫЕ",M19)))</formula>
    </cfRule>
  </conditionalFormatting>
  <conditionalFormatting sqref="M19:M22">
    <cfRule type="containsText" dxfId="2" priority="7" operator="containsText" text="НЕОДНОРОДНЫЕ">
      <formula>NOT(ISERROR(SEARCH("НЕОДНОРОДНЫЕ",M19)))</formula>
    </cfRule>
    <cfRule type="containsText" dxfId="1" priority="8" operator="containsText" text="ОДНОРОДНЫЕ">
      <formula>NOT(ISERROR(SEARCH("ОДНОРОДНЫЕ",M19)))</formula>
    </cfRule>
    <cfRule type="containsText" dxfId="0" priority="9" operator="containsText" text="НЕОДНОРОДНЫЕ">
      <formula>NOT(ISERROR(SEARCH("НЕОДНОРОДНЫЕ",M19)))</formula>
    </cfRule>
  </conditionalFormatting>
  <pageMargins left="0.31496062992125984" right="0.19685039370078741" top="0.35433070866141736" bottom="0.35433070866141736" header="0.11811023622047245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2023-01-12T08:16:04Z</dcterms:modified>
</cp:coreProperties>
</file>