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3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F25" i="1" l="1"/>
  <c r="E25" i="1"/>
  <c r="G25" i="1"/>
  <c r="P24" i="1" l="1"/>
  <c r="O24" i="1"/>
  <c r="N24" i="1"/>
  <c r="S24" i="1" s="1"/>
  <c r="P23" i="1"/>
  <c r="O23" i="1"/>
  <c r="N23" i="1"/>
  <c r="S23" i="1" s="1"/>
  <c r="Q23" i="1" l="1"/>
  <c r="R23" i="1" s="1"/>
  <c r="Q24" i="1"/>
  <c r="R24" i="1" s="1"/>
  <c r="P22" i="1"/>
  <c r="O22" i="1"/>
  <c r="P20" i="1"/>
  <c r="O20" i="1"/>
  <c r="N22" i="1"/>
  <c r="S22" i="1" s="1"/>
  <c r="N20" i="1"/>
  <c r="N21" i="1" l="1"/>
  <c r="S21" i="1" s="1"/>
  <c r="O21" i="1"/>
  <c r="P21" i="1"/>
  <c r="Q20" i="1"/>
  <c r="R20" i="1" s="1"/>
  <c r="Q22" i="1"/>
  <c r="R22" i="1" s="1"/>
  <c r="S20" i="1"/>
  <c r="Q21" i="1" l="1"/>
  <c r="R21" i="1" s="1"/>
</calcChain>
</file>

<file path=xl/sharedStrings.xml><?xml version="1.0" encoding="utf-8"?>
<sst xmlns="http://schemas.openxmlformats.org/spreadsheetml/2006/main" count="58" uniqueCount="47">
  <si>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</si>
  <si>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</si>
  <si>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</si>
  <si>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</si>
  <si>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</si>
  <si>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</si>
  <si>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</si>
  <si>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</si>
  <si>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</si>
  <si>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</si>
  <si>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</si>
  <si>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</si>
  <si>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</si>
  <si>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</si>
  <si>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</si>
  <si>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</si>
  <si>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</si>
  <si>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</si>
  <si>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</si>
  <si>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</si>
  <si>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</si>
  <si>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Проведение заключительной дезинфекции в очагах новой коронавирусной инфекции</t>
  </si>
  <si>
    <t>Проведение заключительной дезинфекции в эпидемических очагах кишечных инфекций</t>
  </si>
  <si>
    <t>Проведение заключительной дезинфекции в эпидемических очагах туберкулёза</t>
  </si>
  <si>
    <t>Усл.ед.</t>
  </si>
  <si>
    <t>кг</t>
  </si>
  <si>
    <t>Проведение заключительной дезинфекции в эпидемических очагах прочих опасных инфекций</t>
  </si>
  <si>
    <t xml:space="preserve">Камерная дезинфекция вещей, постельных принадлежностей
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</si>
  <si>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</si>
  <si>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</si>
  <si>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</si>
  <si>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</si>
  <si>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на оказание услуг по проведению заключительной дезинфекции в очагах инфекции путем запроса котировок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</si>
  <si>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</si>
  <si>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</si>
  <si>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</si>
  <si>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</si>
  <si>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</si>
  <si>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</si>
  <si>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>Источник № 7</t>
  </si>
  <si>
    <t>Источник № 8</t>
  </si>
  <si>
    <t>Источник № 9</t>
  </si>
  <si>
    <t>№ 042-23</t>
  </si>
  <si>
    <t>НМЦД устанавливается в размере  721940 руб. (семьсот двадцать одна тысяча девятьсот сорок рублей 00 копеек)</t>
  </si>
  <si>
    <t>КП вх. 676-02/23 от 09.02.2023</t>
  </si>
  <si>
    <t>КП вх. 675-02/23 от 09.02.2023</t>
  </si>
  <si>
    <t>КП вх. 674-02/23 от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</si>
</sst>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85" zoomScaleNormal="85" zoomScalePageLayoutView="70" workbookViewId="0">
      <selection activeCell="E17" sqref="E17:G17"/>
    </sheetView>
  </sheetViews>
  <sheetFormatPr defaultRowHeight="15" x14ac:dyDescent="0.25"/>
  <cols>
    <col min="1" max="1" width="9.140625" style="9"/>
    <col min="2" max="2" width="27.28515625" style="9" customWidth="1"/>
    <col min="3" max="4" width="9.140625" style="9"/>
    <col min="5" max="7" width="14.5703125" style="1" customWidth="1"/>
    <col min="8" max="13" width="14.5703125" style="1" hidden="1" customWidth="1"/>
    <col min="14" max="14" width="13.7109375" style="1" customWidth="1"/>
    <col min="15" max="15" width="9.42578125" style="9" customWidth="1"/>
    <col min="16" max="16" width="12.5703125" style="9" customWidth="1"/>
    <col min="17" max="17" width="10.28515625" style="9" customWidth="1"/>
    <col min="18" max="18" width="19" style="9" customWidth="1"/>
    <col min="19" max="19" width="13.28515625" style="1" customWidth="1"/>
    <col min="20" max="16384" width="9.140625" style="5"/>
  </cols>
  <sheetData>
    <row r="1" spans="2:19" x14ac:dyDescent="0.25">
      <c r="S1" s="10" t="s">
        <v>28</v>
      </c>
    </row>
    <row r="2" spans="2:19" ht="14.45" customHeight="1" x14ac:dyDescent="0.25">
      <c r="S2" s="10" t="s">
        <v>29</v>
      </c>
    </row>
    <row r="3" spans="2:19" ht="12" customHeight="1" x14ac:dyDescent="0.25">
      <c r="S3" s="10" t="s">
        <v>32</v>
      </c>
    </row>
    <row r="4" spans="2:19" x14ac:dyDescent="0.25">
      <c r="S4" s="10" t="s">
        <v>30</v>
      </c>
    </row>
    <row r="5" spans="2:19" ht="14.45" customHeight="1" x14ac:dyDescent="0.25">
      <c r="S5" s="10" t="s">
        <v>31</v>
      </c>
    </row>
    <row r="6" spans="2:19" ht="14.45" customHeight="1" x14ac:dyDescent="0.25">
      <c r="S6" s="21" t="s">
        <v>42</v>
      </c>
    </row>
    <row r="8" spans="2:19" x14ac:dyDescent="0.25">
      <c r="S8" s="3" t="s">
        <v>13</v>
      </c>
    </row>
    <row r="9" spans="2:19" x14ac:dyDescent="0.25">
      <c r="S9" s="4" t="s">
        <v>18</v>
      </c>
    </row>
    <row r="10" spans="2:19" x14ac:dyDescent="0.25">
      <c r="S10" s="4" t="s">
        <v>14</v>
      </c>
    </row>
    <row r="12" spans="2:19" ht="28.9" customHeight="1" x14ac:dyDescent="0.25">
      <c r="P12" s="26" t="s">
        <v>17</v>
      </c>
      <c r="Q12" s="26"/>
      <c r="S12" s="1" t="s">
        <v>15</v>
      </c>
    </row>
    <row r="13" spans="2:19" ht="18.75" x14ac:dyDescent="0.25">
      <c r="S13" s="2"/>
    </row>
    <row r="14" spans="2:19" ht="18.75" x14ac:dyDescent="0.25">
      <c r="B14" s="26" t="s">
        <v>16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"/>
    </row>
    <row r="15" spans="2:19" hidden="1" x14ac:dyDescent="0.25"/>
    <row r="17" spans="1:19" s="9" customFormat="1" ht="133.15" customHeight="1" x14ac:dyDescent="0.25">
      <c r="A17" s="29" t="s">
        <v>11</v>
      </c>
      <c r="B17" s="30"/>
      <c r="C17" s="31">
        <f>SUMIF(S20:S24,"&gt;0")</f>
        <v>721939.99999999988</v>
      </c>
      <c r="D17" s="30"/>
      <c r="E17" s="22" t="s">
        <v>44</v>
      </c>
      <c r="F17" s="22" t="s">
        <v>46</v>
      </c>
      <c r="G17" s="22" t="s">
        <v>45</v>
      </c>
      <c r="H17" s="13"/>
      <c r="I17" s="14"/>
      <c r="J17" s="14"/>
      <c r="K17" s="14"/>
      <c r="L17" s="14"/>
      <c r="M17" s="14"/>
      <c r="N17" s="14"/>
      <c r="O17" s="15"/>
      <c r="P17" s="15"/>
      <c r="Q17" s="15"/>
      <c r="R17" s="15"/>
      <c r="S17" s="14"/>
    </row>
    <row r="18" spans="1:19" s="9" customFormat="1" ht="30" customHeight="1" x14ac:dyDescent="0.25">
      <c r="A18" s="23" t="s">
        <v>0</v>
      </c>
      <c r="B18" s="23" t="s">
        <v>1</v>
      </c>
      <c r="C18" s="23" t="s">
        <v>2</v>
      </c>
      <c r="D18" s="23"/>
      <c r="E18" s="14" t="s">
        <v>33</v>
      </c>
      <c r="F18" s="14" t="s">
        <v>34</v>
      </c>
      <c r="G18" s="14" t="s">
        <v>35</v>
      </c>
      <c r="H18" s="14" t="s">
        <v>36</v>
      </c>
      <c r="I18" s="14" t="s">
        <v>37</v>
      </c>
      <c r="J18" s="14" t="s">
        <v>38</v>
      </c>
      <c r="K18" s="14" t="s">
        <v>39</v>
      </c>
      <c r="L18" s="14" t="s">
        <v>40</v>
      </c>
      <c r="M18" s="14" t="s">
        <v>41</v>
      </c>
      <c r="N18" s="32" t="s">
        <v>12</v>
      </c>
      <c r="O18" s="23" t="s">
        <v>8</v>
      </c>
      <c r="P18" s="23" t="s">
        <v>9</v>
      </c>
      <c r="Q18" s="23" t="s">
        <v>10</v>
      </c>
      <c r="R18" s="23" t="s">
        <v>6</v>
      </c>
      <c r="S18" s="28" t="s">
        <v>7</v>
      </c>
    </row>
    <row r="19" spans="1:19" s="9" customFormat="1" ht="30" x14ac:dyDescent="0.25">
      <c r="A19" s="24"/>
      <c r="B19" s="24"/>
      <c r="C19" s="16" t="s">
        <v>3</v>
      </c>
      <c r="D19" s="16" t="s">
        <v>4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 t="s">
        <v>5</v>
      </c>
      <c r="N19" s="33"/>
      <c r="O19" s="23"/>
      <c r="P19" s="23"/>
      <c r="Q19" s="23"/>
      <c r="R19" s="23"/>
      <c r="S19" s="28"/>
    </row>
    <row r="20" spans="1:19" s="9" customFormat="1" ht="43.9" customHeight="1" x14ac:dyDescent="0.25">
      <c r="A20" s="6">
        <v>1</v>
      </c>
      <c r="B20" s="7" t="s">
        <v>21</v>
      </c>
      <c r="C20" s="6" t="s">
        <v>24</v>
      </c>
      <c r="D20" s="12">
        <v>150</v>
      </c>
      <c r="E20" s="17">
        <v>2619</v>
      </c>
      <c r="F20" s="20">
        <v>4500</v>
      </c>
      <c r="G20" s="19">
        <v>2800</v>
      </c>
      <c r="H20" s="14"/>
      <c r="I20" s="14"/>
      <c r="J20" s="14"/>
      <c r="K20" s="14"/>
      <c r="L20" s="14"/>
      <c r="M20" s="14"/>
      <c r="N20" s="14">
        <f>AVERAGE(E20:M20)</f>
        <v>3306.3333333333335</v>
      </c>
      <c r="O20" s="15">
        <f>COUNT(E20:M20)</f>
        <v>3</v>
      </c>
      <c r="P20" s="15">
        <f>STDEV(E20:M20)</f>
        <v>1037.69953904458</v>
      </c>
      <c r="Q20" s="15">
        <f t="shared" ref="Q20:Q22" si="0">P20/N20*100</f>
        <v>31.385206342713378</v>
      </c>
      <c r="R20" s="15" t="str">
        <f t="shared" ref="R20:R22" si="1">IF(Q20&lt;33,"ОДНОРОДНЫЕ","НЕОДНОРОДНЫЕ")</f>
        <v>ОДНОРОДНЫЕ</v>
      </c>
      <c r="S20" s="14">
        <f>D20*N20</f>
        <v>495950</v>
      </c>
    </row>
    <row r="21" spans="1:19" s="9" customFormat="1" ht="46.15" customHeight="1" x14ac:dyDescent="0.25">
      <c r="A21" s="6">
        <v>2</v>
      </c>
      <c r="B21" s="7" t="s">
        <v>22</v>
      </c>
      <c r="C21" s="6" t="s">
        <v>24</v>
      </c>
      <c r="D21" s="12">
        <v>10</v>
      </c>
      <c r="E21" s="17">
        <v>1616</v>
      </c>
      <c r="F21" s="20">
        <v>3000</v>
      </c>
      <c r="G21" s="19">
        <v>2000</v>
      </c>
      <c r="H21" s="14"/>
      <c r="I21" s="14"/>
      <c r="J21" s="14"/>
      <c r="K21" s="14"/>
      <c r="L21" s="14"/>
      <c r="M21" s="14"/>
      <c r="N21" s="14">
        <f>AVERAGE(E21:M21)</f>
        <v>2205.3333333333335</v>
      </c>
      <c r="O21" s="15">
        <f>COUNT(E21:M21)</f>
        <v>3</v>
      </c>
      <c r="P21" s="15">
        <f>STDEV(E21:M21)</f>
        <v>714.48256335150199</v>
      </c>
      <c r="Q21" s="15">
        <f t="shared" si="0"/>
        <v>32.397939692480435</v>
      </c>
      <c r="R21" s="15" t="str">
        <f t="shared" si="1"/>
        <v>ОДНОРОДНЫЕ</v>
      </c>
      <c r="S21" s="14">
        <f>D21*N21</f>
        <v>22053.333333333336</v>
      </c>
    </row>
    <row r="22" spans="1:19" s="9" customFormat="1" ht="38.25" x14ac:dyDescent="0.25">
      <c r="A22" s="6">
        <v>3</v>
      </c>
      <c r="B22" s="7" t="s">
        <v>23</v>
      </c>
      <c r="C22" s="6" t="s">
        <v>24</v>
      </c>
      <c r="D22" s="12">
        <v>30</v>
      </c>
      <c r="E22" s="17">
        <v>2500</v>
      </c>
      <c r="F22" s="20">
        <v>4500</v>
      </c>
      <c r="G22" s="19">
        <v>2900</v>
      </c>
      <c r="H22" s="14"/>
      <c r="I22" s="14"/>
      <c r="J22" s="14"/>
      <c r="K22" s="14"/>
      <c r="L22" s="14"/>
      <c r="M22" s="14"/>
      <c r="N22" s="14">
        <f>AVERAGE(E22:M22)</f>
        <v>3300</v>
      </c>
      <c r="O22" s="15">
        <f>COUNT(E22:M22)</f>
        <v>3</v>
      </c>
      <c r="P22" s="15">
        <f>STDEV(E22:M22)</f>
        <v>1058.3005244258363</v>
      </c>
      <c r="Q22" s="15">
        <f t="shared" si="0"/>
        <v>32.069712861388979</v>
      </c>
      <c r="R22" s="15" t="str">
        <f t="shared" si="1"/>
        <v>ОДНОРОДНЫЕ</v>
      </c>
      <c r="S22" s="14">
        <f>D22*N22</f>
        <v>99000</v>
      </c>
    </row>
    <row r="23" spans="1:19" s="9" customFormat="1" ht="48.75" customHeight="1" x14ac:dyDescent="0.25">
      <c r="A23" s="6">
        <v>4</v>
      </c>
      <c r="B23" s="7" t="s">
        <v>26</v>
      </c>
      <c r="C23" s="6" t="s">
        <v>24</v>
      </c>
      <c r="D23" s="12">
        <v>5</v>
      </c>
      <c r="E23" s="17">
        <v>1762</v>
      </c>
      <c r="F23" s="20">
        <v>3000</v>
      </c>
      <c r="G23" s="19">
        <v>2000</v>
      </c>
      <c r="H23" s="14"/>
      <c r="I23" s="14"/>
      <c r="J23" s="14"/>
      <c r="K23" s="14"/>
      <c r="L23" s="14"/>
      <c r="M23" s="14"/>
      <c r="N23" s="14">
        <f t="shared" ref="N23:N24" si="2">AVERAGE(E23:M23)</f>
        <v>2254</v>
      </c>
      <c r="O23" s="15">
        <f t="shared" ref="O23:O24" si="3">COUNT(E23:M23)</f>
        <v>3</v>
      </c>
      <c r="P23" s="15">
        <f t="shared" ref="P23:P24" si="4">STDEV(E23:M23)</f>
        <v>656.92313096739099</v>
      </c>
      <c r="Q23" s="15">
        <f t="shared" ref="Q23:Q24" si="5">P23/N23*100</f>
        <v>29.144770672909981</v>
      </c>
      <c r="R23" s="15" t="str">
        <f t="shared" ref="R23:R24" si="6">IF(Q23&lt;33,"ОДНОРОДНЫЕ","НЕОДНОРОДНЫЕ")</f>
        <v>ОДНОРОДНЫЕ</v>
      </c>
      <c r="S23" s="14">
        <f t="shared" ref="S23:S24" si="7">D23*N23</f>
        <v>11270</v>
      </c>
    </row>
    <row r="24" spans="1:19" s="9" customFormat="1" ht="28.15" customHeight="1" x14ac:dyDescent="0.25">
      <c r="A24" s="6">
        <v>5</v>
      </c>
      <c r="B24" s="8" t="s">
        <v>27</v>
      </c>
      <c r="C24" s="6" t="s">
        <v>25</v>
      </c>
      <c r="D24" s="12">
        <v>2000</v>
      </c>
      <c r="E24" s="17">
        <v>29.5</v>
      </c>
      <c r="F24" s="14">
        <v>55</v>
      </c>
      <c r="G24" s="19">
        <v>56</v>
      </c>
      <c r="H24" s="14"/>
      <c r="I24" s="14"/>
      <c r="J24" s="14"/>
      <c r="K24" s="14"/>
      <c r="L24" s="14"/>
      <c r="M24" s="14"/>
      <c r="N24" s="14">
        <f t="shared" si="2"/>
        <v>46.833333333333336</v>
      </c>
      <c r="O24" s="15">
        <f t="shared" si="3"/>
        <v>3</v>
      </c>
      <c r="P24" s="15">
        <f t="shared" si="4"/>
        <v>15.019431857874434</v>
      </c>
      <c r="Q24" s="15">
        <f t="shared" si="5"/>
        <v>32.069961262365339</v>
      </c>
      <c r="R24" s="15" t="str">
        <f t="shared" si="6"/>
        <v>ОДНОРОДНЫЕ</v>
      </c>
      <c r="S24" s="14">
        <f t="shared" si="7"/>
        <v>93666.666666666672</v>
      </c>
    </row>
    <row r="25" spans="1:19" x14ac:dyDescent="0.25">
      <c r="E25" s="1">
        <f>SUMPRODUCT($D$20:$D$24,E20:E24)</f>
        <v>551820</v>
      </c>
      <c r="F25" s="1">
        <f>SUMPRODUCT($D$20:$D$24,F20:F24)</f>
        <v>965000</v>
      </c>
      <c r="G25" s="1">
        <f>SUMPRODUCT($D$20:$D$24,G20:G24)</f>
        <v>649000</v>
      </c>
    </row>
    <row r="26" spans="1:19" x14ac:dyDescent="0.25">
      <c r="A26" s="11"/>
      <c r="B26" s="11"/>
      <c r="C26" s="11"/>
      <c r="D26" s="11"/>
      <c r="O26" s="11"/>
      <c r="P26" s="11"/>
      <c r="Q26" s="11"/>
      <c r="R26" s="11"/>
    </row>
    <row r="27" spans="1:19" ht="33" customHeight="1" x14ac:dyDescent="0.25">
      <c r="A27" s="27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ht="33.75" customHeight="1" x14ac:dyDescent="0.25">
      <c r="A28" s="27" t="s">
        <v>19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s="18" customFormat="1" x14ac:dyDescent="0.25">
      <c r="A30" s="25" t="s">
        <v>43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</sheetData>
  <mergeCells count="17">
    <mergeCell ref="A18:A19"/>
    <mergeCell ref="B18:B19"/>
    <mergeCell ref="C18:D18"/>
    <mergeCell ref="A30:S30"/>
    <mergeCell ref="P12:Q12"/>
    <mergeCell ref="B14:R14"/>
    <mergeCell ref="A27:S27"/>
    <mergeCell ref="A28:S28"/>
    <mergeCell ref="A29:S29"/>
    <mergeCell ref="S18:S19"/>
    <mergeCell ref="A17:B17"/>
    <mergeCell ref="C17:D17"/>
    <mergeCell ref="N18:N19"/>
    <mergeCell ref="O18:O19"/>
    <mergeCell ref="P18:P19"/>
    <mergeCell ref="Q18:Q19"/>
    <mergeCell ref="R18:R19"/>
  </mergeCells>
  <conditionalFormatting sqref="R20:R22">
    <cfRule type="containsText" dxfId="11" priority="10" operator="containsText" text="НЕ">
      <formula>NOT(ISERROR(SEARCH("НЕ",R20)))</formula>
    </cfRule>
    <cfRule type="containsText" dxfId="10" priority="11" operator="containsText" text="ОДНОРОДНЫЕ">
      <formula>NOT(ISERROR(SEARCH("ОДНОРОДНЫЕ",R20)))</formula>
    </cfRule>
    <cfRule type="containsText" dxfId="9" priority="12" operator="containsText" text="НЕОДНОРОДНЫЕ">
      <formula>NOT(ISERROR(SEARCH("НЕОДНОРОДНЫЕ",R20)))</formula>
    </cfRule>
  </conditionalFormatting>
  <conditionalFormatting sqref="R20:R22">
    <cfRule type="containsText" dxfId="8" priority="7" operator="containsText" text="НЕОДНОРОДНЫЕ">
      <formula>NOT(ISERROR(SEARCH("НЕОДНОРОДНЫЕ",R20)))</formula>
    </cfRule>
    <cfRule type="containsText" dxfId="7" priority="8" operator="containsText" text="ОДНОРОДНЫЕ">
      <formula>NOT(ISERROR(SEARCH("ОДНОРОДНЫЕ",R20)))</formula>
    </cfRule>
    <cfRule type="containsText" dxfId="6" priority="9" operator="containsText" text="НЕОДНОРОДНЫЕ">
      <formula>NOT(ISERROR(SEARCH("НЕОДНОРОДНЫЕ",R20)))</formula>
    </cfRule>
  </conditionalFormatting>
  <conditionalFormatting sqref="R23:R24">
    <cfRule type="containsText" dxfId="5" priority="4" operator="containsText" text="НЕ">
      <formula>NOT(ISERROR(SEARCH("НЕ",R23)))</formula>
    </cfRule>
    <cfRule type="containsText" dxfId="4" priority="5" operator="containsText" text="ОДНОРОДНЫЕ">
      <formula>NOT(ISERROR(SEARCH("ОДНОРОДНЫЕ",R23)))</formula>
    </cfRule>
    <cfRule type="containsText" dxfId="3" priority="6" operator="containsText" text="НЕОДНОРОДНЫЕ">
      <formula>NOT(ISERROR(SEARCH("НЕОДНОРОДНЫЕ",R23)))</formula>
    </cfRule>
  </conditionalFormatting>
  <conditionalFormatting sqref="R23:R24">
    <cfRule type="containsText" dxfId="2" priority="1" operator="containsText" text="НЕОДНОРОДНЫЕ">
      <formula>NOT(ISERROR(SEARCH("НЕОДНОРОДНЫЕ",R23)))</formula>
    </cfRule>
    <cfRule type="containsText" dxfId="1" priority="2" operator="containsText" text="ОДНОРОДНЫЕ">
      <formula>NOT(ISERROR(SEARCH("ОДНОРОДНЫЕ",R23)))</formula>
    </cfRule>
    <cfRule type="containsText" dxfId="0" priority="3" operator="containsText" text="НЕОДНОРОДНЫЕ">
      <formula>NOT(ISERROR(SEARCH("НЕОДНОРОДНЫЕ",R23)))</formula>
    </cfRule>
  </conditionalFormatting>
  <pageMargins left="0.31496062992125984" right="0.19685039370078741" top="0.35433070866141736" bottom="0.35433070866141736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2023-02-09T08:20:33Z</dcterms:modified>
</cp:coreProperties>
</file>