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5" i="1" l="1"/>
  <c r="L19" i="1" l="1"/>
  <c r="L20" i="1"/>
  <c r="L18" i="1"/>
  <c r="K18" i="1"/>
  <c r="J19" i="1"/>
  <c r="J20" i="1"/>
  <c r="J18" i="1"/>
  <c r="M18" i="1" l="1"/>
  <c r="F21" i="1"/>
  <c r="G21" i="1"/>
  <c r="H21" i="1"/>
  <c r="I21" i="1"/>
  <c r="E21" i="1"/>
  <c r="K20" i="1" l="1"/>
  <c r="K19" i="1"/>
  <c r="O20" i="1"/>
  <c r="O19" i="1"/>
  <c r="N18" i="1" l="1"/>
  <c r="M20" i="1"/>
  <c r="N20" i="1" s="1"/>
  <c r="O18" i="1"/>
  <c r="M19" i="1"/>
  <c r="N19" i="1" s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<sst xmlns="http://schemas.openxmlformats.org/spreadsheetml/2006/main" count="46" uniqueCount="40">
  <si>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</si>
  <si>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</si>
  <si>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</si>
  <si>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</si>
  <si>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</si>
  <si>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</si>
  <si>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</si>
  <si>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</si>
  <si>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</si>
  <si>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</si>
  <si>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</si>
  <si>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</si>
  <si>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</si>
  <si>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</si>
  <si>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</si>
  <si>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</si>
  <si>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</si>
  <si>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</si>
  <si>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</si>
  <si>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л</t>
  </si>
  <si>
    <t>к Извещению о проведении закупки</t>
  </si>
  <si>
    <t>путем запроса котировок в электронной форме</t>
  </si>
  <si>
    <t>Приложение № 4</t>
  </si>
  <si>
    <t>на отпуск нефтепродуктов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</si>
  <si>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</si>
  <si>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Бензин автомобильный АИ-95</t>
  </si>
  <si>
    <t>Бензин автомобильный АИ-92</t>
  </si>
  <si>
    <t>Сайт https://rosneftt.ru</t>
  </si>
  <si>
    <t>Источник № 1</t>
  </si>
  <si>
    <t>Источник № 2</t>
  </si>
  <si>
    <t>Источник № 3</t>
  </si>
  <si>
    <t>Источник № 4</t>
  </si>
  <si>
    <t>Источник № 5</t>
  </si>
  <si>
    <t>Начальная (максимальная) цена договора</t>
  </si>
  <si>
    <t>Дизельное топливо (всесезонное)</t>
  </si>
  <si>
    <t>Сайт http://www.omni-irk.ru/page/verhnee_menyu/toplivoall/toplivo.html</t>
  </si>
  <si>
    <t>Сайт http://kraisneft.ru</t>
  </si>
  <si>
    <t>Сайт http://baikalregion.ru/geo/</t>
  </si>
  <si>
    <t>№ 229-23</t>
  </si>
  <si>
    <t>Начальная (максимальная) цена договора устанавливается в размере 3 571 445 руб. (три миллиона пятьсот семьдесят одна тысяча четыреста сорок пять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</si>
</sst>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E3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5" zoomScaleNormal="85" zoomScalePageLayoutView="70" workbookViewId="0">
      <selection activeCell="F27" sqref="F27"/>
    </sheetView>
  </sheetViews>
  <sheetFormatPr defaultRowHeight="15" x14ac:dyDescent="0.25"/>
  <cols>
    <col min="1" max="1" width="9.140625" style="7"/>
    <col min="2" max="2" width="33.5703125" style="7" customWidth="1"/>
    <col min="3" max="4" width="9.140625" style="7"/>
    <col min="5" max="5" width="16.5703125" style="1" customWidth="1"/>
    <col min="6" max="7" width="15.7109375" style="1" bestFit="1" customWidth="1"/>
    <col min="8" max="8" width="18" style="1" customWidth="1"/>
    <col min="9" max="9" width="15.5703125" style="1" hidden="1" customWidth="1"/>
    <col min="10" max="10" width="13.7109375" style="1" customWidth="1"/>
    <col min="11" max="11" width="9.42578125" style="7" customWidth="1"/>
    <col min="12" max="12" width="12.5703125" style="7" customWidth="1"/>
    <col min="13" max="13" width="14.7109375" style="7" customWidth="1"/>
    <col min="14" max="14" width="19.7109375" style="7" customWidth="1"/>
    <col min="15" max="15" width="18.85546875" style="1" customWidth="1"/>
    <col min="16" max="16384" width="9.140625" style="6"/>
  </cols>
  <sheetData>
    <row r="1" spans="1:15" x14ac:dyDescent="0.25">
      <c r="O1" s="5" t="s">
        <v>22</v>
      </c>
    </row>
    <row r="2" spans="1:15" x14ac:dyDescent="0.25">
      <c r="O2" s="5" t="s">
        <v>20</v>
      </c>
    </row>
    <row r="3" spans="1:15" x14ac:dyDescent="0.25">
      <c r="O3" s="5" t="s">
        <v>23</v>
      </c>
    </row>
    <row r="4" spans="1:15" x14ac:dyDescent="0.25">
      <c r="O4" s="5" t="s">
        <v>21</v>
      </c>
    </row>
    <row r="5" spans="1:15" x14ac:dyDescent="0.25">
      <c r="O5" s="5" t="s">
        <v>38</v>
      </c>
    </row>
    <row r="6" spans="1:15" x14ac:dyDescent="0.25">
      <c r="O6" s="3" t="s">
        <v>12</v>
      </c>
    </row>
    <row r="7" spans="1:15" x14ac:dyDescent="0.25">
      <c r="O7" s="4" t="s">
        <v>17</v>
      </c>
    </row>
    <row r="8" spans="1:15" x14ac:dyDescent="0.25">
      <c r="O8" s="4" t="s">
        <v>13</v>
      </c>
    </row>
    <row r="10" spans="1:15" ht="28.9" customHeight="1" x14ac:dyDescent="0.25">
      <c r="L10" s="31" t="s">
        <v>16</v>
      </c>
      <c r="M10" s="31"/>
      <c r="O10" s="1" t="s">
        <v>14</v>
      </c>
    </row>
    <row r="11" spans="1:15" ht="18.75" x14ac:dyDescent="0.25">
      <c r="O11" s="2"/>
    </row>
    <row r="12" spans="1:15" ht="18.75" x14ac:dyDescent="0.25">
      <c r="B12" s="31" t="s">
        <v>15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</row>
    <row r="15" spans="1:15" s="7" customFormat="1" ht="75" x14ac:dyDescent="0.25">
      <c r="A15" s="28" t="s">
        <v>33</v>
      </c>
      <c r="B15" s="29"/>
      <c r="C15" s="30">
        <f>SUM(O18:O20)</f>
        <v>3571445</v>
      </c>
      <c r="D15" s="29"/>
      <c r="E15" s="24" t="s">
        <v>35</v>
      </c>
      <c r="F15" s="24" t="s">
        <v>36</v>
      </c>
      <c r="G15" s="16" t="s">
        <v>37</v>
      </c>
      <c r="H15" s="24" t="s">
        <v>27</v>
      </c>
      <c r="I15" s="10"/>
      <c r="J15" s="10"/>
      <c r="K15" s="9"/>
      <c r="L15" s="9"/>
      <c r="M15" s="9"/>
      <c r="N15" s="9"/>
      <c r="O15" s="10"/>
    </row>
    <row r="16" spans="1:15" s="7" customFormat="1" ht="30" customHeight="1" x14ac:dyDescent="0.25">
      <c r="A16" s="26" t="s">
        <v>0</v>
      </c>
      <c r="B16" s="26" t="s">
        <v>1</v>
      </c>
      <c r="C16" s="26" t="s">
        <v>2</v>
      </c>
      <c r="D16" s="26"/>
      <c r="E16" s="10" t="s">
        <v>28</v>
      </c>
      <c r="F16" s="10" t="s">
        <v>29</v>
      </c>
      <c r="G16" s="10" t="s">
        <v>30</v>
      </c>
      <c r="H16" s="10" t="s">
        <v>31</v>
      </c>
      <c r="I16" s="10" t="s">
        <v>32</v>
      </c>
      <c r="J16" s="33" t="s">
        <v>11</v>
      </c>
      <c r="K16" s="26" t="s">
        <v>8</v>
      </c>
      <c r="L16" s="26" t="s">
        <v>9</v>
      </c>
      <c r="M16" s="26" t="s">
        <v>10</v>
      </c>
      <c r="N16" s="26" t="s">
        <v>6</v>
      </c>
      <c r="O16" s="32" t="s">
        <v>7</v>
      </c>
    </row>
    <row r="17" spans="1:17" s="7" customFormat="1" x14ac:dyDescent="0.25">
      <c r="A17" s="26"/>
      <c r="B17" s="27"/>
      <c r="C17" s="11" t="s">
        <v>3</v>
      </c>
      <c r="D17" s="11" t="s">
        <v>4</v>
      </c>
      <c r="E17" s="10" t="s">
        <v>5</v>
      </c>
      <c r="F17" s="10" t="s">
        <v>5</v>
      </c>
      <c r="G17" s="10" t="s">
        <v>5</v>
      </c>
      <c r="H17" s="10" t="s">
        <v>5</v>
      </c>
      <c r="I17" s="10" t="s">
        <v>5</v>
      </c>
      <c r="J17" s="34"/>
      <c r="K17" s="26"/>
      <c r="L17" s="26"/>
      <c r="M17" s="26"/>
      <c r="N17" s="26"/>
      <c r="O17" s="32"/>
    </row>
    <row r="18" spans="1:17" s="7" customFormat="1" x14ac:dyDescent="0.25">
      <c r="A18" s="12">
        <v>1</v>
      </c>
      <c r="B18" s="15" t="s">
        <v>25</v>
      </c>
      <c r="C18" s="14" t="s">
        <v>19</v>
      </c>
      <c r="D18" s="8">
        <v>30000</v>
      </c>
      <c r="E18" s="13">
        <v>63.8</v>
      </c>
      <c r="F18" s="10">
        <v>62.5</v>
      </c>
      <c r="G18" s="10">
        <v>52.45</v>
      </c>
      <c r="H18" s="24">
        <v>50.34</v>
      </c>
      <c r="I18" s="10"/>
      <c r="J18" s="10">
        <f>AVERAGE(E18:H18)</f>
        <v>57.272500000000001</v>
      </c>
      <c r="K18" s="9">
        <f>COUNT(E18:I18)</f>
        <v>4</v>
      </c>
      <c r="L18" s="9">
        <f>STDEV(E18:H18)</f>
        <v>6.8617557277031738</v>
      </c>
      <c r="M18" s="9">
        <f>L18/J18*100</f>
        <v>11.980890877302674</v>
      </c>
      <c r="N18" s="9" t="str">
        <f t="shared" ref="N18:N20" si="0">IF(M18&lt;33,"ОДНОРОДНЫЕ","НЕОДНОРОДНЫЕ")</f>
        <v>ОДНОРОДНЫЕ</v>
      </c>
      <c r="O18" s="10">
        <f>D18*J18</f>
        <v>1718175</v>
      </c>
    </row>
    <row r="19" spans="1:17" s="7" customFormat="1" x14ac:dyDescent="0.25">
      <c r="A19" s="12">
        <v>2</v>
      </c>
      <c r="B19" s="15" t="s">
        <v>26</v>
      </c>
      <c r="C19" s="14" t="s">
        <v>19</v>
      </c>
      <c r="D19" s="8">
        <v>27000</v>
      </c>
      <c r="E19" s="13">
        <v>57.49</v>
      </c>
      <c r="F19" s="10">
        <v>56.2</v>
      </c>
      <c r="G19" s="10">
        <v>48.6</v>
      </c>
      <c r="H19" s="24">
        <v>47.63</v>
      </c>
      <c r="I19" s="10"/>
      <c r="J19" s="24">
        <f t="shared" ref="J19:J20" si="1">AVERAGE(E19:H19)</f>
        <v>52.48</v>
      </c>
      <c r="K19" s="9">
        <f>COUNT(E19:I19)</f>
        <v>4</v>
      </c>
      <c r="L19" s="23">
        <f t="shared" ref="L19:L20" si="2">STDEV(E19:H19)</f>
        <v>5.0831551881352848</v>
      </c>
      <c r="M19" s="9">
        <f t="shared" ref="M19:M20" si="3">L19/J19*100</f>
        <v>9.6858902212943701</v>
      </c>
      <c r="N19" s="9" t="str">
        <f t="shared" si="0"/>
        <v>ОДНОРОДНЫЕ</v>
      </c>
      <c r="O19" s="10">
        <f>D19*J19</f>
        <v>1416960</v>
      </c>
      <c r="Q19" s="18"/>
    </row>
    <row r="20" spans="1:17" s="7" customFormat="1" x14ac:dyDescent="0.25">
      <c r="A20" s="12">
        <v>3</v>
      </c>
      <c r="B20" s="15" t="s">
        <v>34</v>
      </c>
      <c r="C20" s="14" t="s">
        <v>19</v>
      </c>
      <c r="D20" s="8">
        <v>7000</v>
      </c>
      <c r="E20" s="13">
        <v>70.2</v>
      </c>
      <c r="F20" s="10">
        <v>66.8</v>
      </c>
      <c r="G20" s="10">
        <v>55.58</v>
      </c>
      <c r="H20" s="24">
        <v>56.74</v>
      </c>
      <c r="I20" s="10"/>
      <c r="J20" s="24">
        <f t="shared" si="1"/>
        <v>62.33</v>
      </c>
      <c r="K20" s="17">
        <f>COUNT(E20:I20)</f>
        <v>4</v>
      </c>
      <c r="L20" s="23">
        <f t="shared" si="2"/>
        <v>7.2738893768510566</v>
      </c>
      <c r="M20" s="17">
        <f t="shared" si="3"/>
        <v>11.669965308601087</v>
      </c>
      <c r="N20" s="17" t="str">
        <f t="shared" si="0"/>
        <v>ОДНОРОДНЫЕ</v>
      </c>
      <c r="O20" s="22">
        <f>D20*J20</f>
        <v>436310</v>
      </c>
      <c r="Q20" s="18"/>
    </row>
    <row r="21" spans="1:17" x14ac:dyDescent="0.25">
      <c r="E21" s="19">
        <f>SUMPRODUCT($D$18:$D$20,E18:E20)</f>
        <v>3957630</v>
      </c>
      <c r="F21" s="19">
        <f t="shared" ref="F21:I21" si="4">SUMPRODUCT($D$18:$D$20,F18:F20)</f>
        <v>3860000</v>
      </c>
      <c r="G21" s="19">
        <f t="shared" si="4"/>
        <v>3274760</v>
      </c>
      <c r="H21" s="19">
        <f t="shared" si="4"/>
        <v>3193390</v>
      </c>
      <c r="I21" s="19">
        <f t="shared" si="4"/>
        <v>0</v>
      </c>
      <c r="J21" s="20"/>
      <c r="K21" s="20"/>
      <c r="L21" s="20"/>
      <c r="M21" s="20"/>
      <c r="N21" s="20"/>
      <c r="O21" s="21"/>
    </row>
    <row r="22" spans="1:17" x14ac:dyDescent="0.25">
      <c r="A22" s="18"/>
      <c r="B22" s="18"/>
      <c r="C22" s="18"/>
      <c r="D22" s="18"/>
      <c r="K22" s="18"/>
      <c r="L22" s="18"/>
      <c r="M22" s="18"/>
      <c r="N22" s="18"/>
    </row>
    <row r="23" spans="1:17" x14ac:dyDescent="0.25">
      <c r="A23" s="25" t="s">
        <v>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x14ac:dyDescent="0.2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7" x14ac:dyDescent="0.25">
      <c r="A26" s="35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</sheetData>
  <mergeCells count="17">
    <mergeCell ref="A15:B15"/>
    <mergeCell ref="C15:D15"/>
    <mergeCell ref="A23:O23"/>
    <mergeCell ref="L10:M10"/>
    <mergeCell ref="B12:N12"/>
    <mergeCell ref="O16:O17"/>
    <mergeCell ref="J16:J17"/>
    <mergeCell ref="K16:K17"/>
    <mergeCell ref="L16:L17"/>
    <mergeCell ref="M16:M17"/>
    <mergeCell ref="N16:N17"/>
    <mergeCell ref="A24:O24"/>
    <mergeCell ref="A25:O25"/>
    <mergeCell ref="C16:D16"/>
    <mergeCell ref="A16:A17"/>
    <mergeCell ref="B16:B17"/>
    <mergeCell ref="A26:O26"/>
  </mergeCells>
  <conditionalFormatting sqref="N18:N20">
    <cfRule type="containsText" dxfId="5" priority="10" operator="containsText" text="НЕ">
      <formula>NOT(ISERROR(SEARCH("НЕ",N18)))</formula>
    </cfRule>
    <cfRule type="containsText" dxfId="4" priority="11" operator="containsText" text="ОДНОРОДНЫЕ">
      <formula>NOT(ISERROR(SEARCH("ОДНОРОДНЫЕ",N18)))</formula>
    </cfRule>
    <cfRule type="containsText" dxfId="3" priority="12" operator="containsText" text="НЕОДНОРОДНЫЕ">
      <formula>NOT(ISERROR(SEARCH("НЕОДНОРОДНЫЕ",N18)))</formula>
    </cfRule>
  </conditionalFormatting>
  <conditionalFormatting sqref="N18:N20">
    <cfRule type="containsText" dxfId="2" priority="7" operator="containsText" text="НЕОДНОРОДНЫЕ">
      <formula>NOT(ISERROR(SEARCH("НЕОДНОРОДНЫЕ",N18)))</formula>
    </cfRule>
    <cfRule type="containsText" dxfId="1" priority="8" operator="containsText" text="ОДНОРОДНЫЕ">
      <formula>NOT(ISERROR(SEARCH("ОДНОРОДНЫЕ",N18)))</formula>
    </cfRule>
    <cfRule type="containsText" dxfId="0" priority="9" operator="containsText" text="НЕОДНОРОДНЫЕ">
      <formula>NOT(ISERROR(SEARCH("НЕОДНОРОДНЫЕ",N18)))</formula>
    </cfRule>
  </conditionalFormatting>
  <pageMargins left="0.31496062992125984" right="0.19685039370078741" top="0.35433070866141736" bottom="0.35433070866141736" header="0.11811023622047245" footer="0.11811023622047245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2023-09-25T02:31:48Z</dcterms:modified>
</cp:coreProperties>
</file>