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F21" i="1"/>
  <c r="F22" i="1"/>
  <c r="E22" i="1"/>
  <c r="E21" i="1"/>
  <c r="G23" i="1" l="1"/>
  <c r="F23" i="1"/>
  <c r="E23" i="1"/>
  <c r="I21" i="1"/>
  <c r="N21" i="1" s="1"/>
  <c r="J21" i="1"/>
  <c r="K21" i="1"/>
  <c r="I22" i="1"/>
  <c r="N22" i="1" s="1"/>
  <c r="J22" i="1"/>
  <c r="K22" i="1"/>
  <c r="L22" i="1" s="1"/>
  <c r="M22" i="1" s="1"/>
  <c r="L21" i="1" l="1"/>
  <c r="M21" i="1" s="1"/>
  <c r="H23" i="1"/>
  <c r="N23" i="1" l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<sst xmlns="http://schemas.openxmlformats.org/spreadsheetml/2006/main" count="42" uniqueCount="38">
  <si>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</si>
  <si>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</si>
  <si>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</si>
  <si>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</si>
  <si>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</si>
  <si>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</si>
  <si>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</si>
  <si>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</si>
  <si>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</si>
  <si>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</si>
  <si>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</si>
  <si>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</si>
  <si>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</si>
  <si>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</si>
  <si>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</si>
  <si>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</si>
  <si>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</si>
  <si>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</si>
  <si>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</si>
  <si>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</si>
  <si>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</si>
  <si>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</si>
  <si>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</si>
  <si>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</si>
  <si>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</si>
  <si>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</si>
  <si>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</si>
  <si>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</si>
  <si>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</si>
  <si>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130-23</t>
  </si>
  <si>
    <t xml:space="preserve">на поставку и монтаж кондиционеров путем запроса котировок </t>
  </si>
  <si>
    <t>Кондиционер  настенного типа Kentatsu 2,6 кВт или эквивалент</t>
  </si>
  <si>
    <t>Кондиционер  настенного типа Kentatsu 5,3 кВт  или эквивалент</t>
  </si>
  <si>
    <t>Шт.</t>
  </si>
  <si>
    <t>Исходя из имеющегося у Заказчика объёма финансового обеспечения для осуществления закупки НМЦД устанавливается в размере 159000 руб. (сто пятьдесят девять тысяч рублей 00 копеек)</t>
  </si>
  <si>
    <t>вх. № 2062-05/23 от 19.05.2023</t>
  </si>
  <si>
    <t>вх. № 2061-05/23 от 19.05.2023</t>
  </si>
  <si>
    <t>вх. № 2060-05/23 от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</si>
</sst>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5" zoomScaleNormal="85" zoomScalePageLayoutView="70" workbookViewId="0">
      <selection activeCell="E23" sqref="E23"/>
    </sheetView>
  </sheetViews>
  <sheetFormatPr defaultRowHeight="15" x14ac:dyDescent="0.25"/>
  <cols>
    <col min="1" max="1" width="6.140625" style="1" bestFit="1" customWidth="1"/>
    <col min="2" max="2" width="41.28515625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7.2851562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39" t="s">
        <v>30</v>
      </c>
      <c r="H4" s="39"/>
      <c r="I4" s="39"/>
      <c r="J4" s="39"/>
      <c r="K4" s="39"/>
      <c r="L4" s="39"/>
      <c r="M4" s="39"/>
      <c r="N4" s="39"/>
    </row>
    <row r="5" spans="1:14" ht="14.45" customHeight="1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29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29" t="s">
        <v>20</v>
      </c>
      <c r="L13" s="29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29" t="s">
        <v>19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2" t="s">
        <v>14</v>
      </c>
      <c r="B18" s="33"/>
      <c r="C18" s="34"/>
      <c r="D18" s="33"/>
      <c r="E18" s="40" t="s">
        <v>37</v>
      </c>
      <c r="F18" s="40" t="s">
        <v>36</v>
      </c>
      <c r="G18" s="40" t="s">
        <v>35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37" t="s">
        <v>0</v>
      </c>
      <c r="B19" s="37" t="s">
        <v>1</v>
      </c>
      <c r="C19" s="37" t="s">
        <v>2</v>
      </c>
      <c r="D19" s="37"/>
      <c r="E19" s="11" t="s">
        <v>5</v>
      </c>
      <c r="F19" s="11" t="s">
        <v>7</v>
      </c>
      <c r="G19" s="11" t="s">
        <v>8</v>
      </c>
      <c r="H19" s="11" t="s">
        <v>22</v>
      </c>
      <c r="I19" s="35" t="s">
        <v>15</v>
      </c>
      <c r="J19" s="37" t="s">
        <v>11</v>
      </c>
      <c r="K19" s="37" t="s">
        <v>12</v>
      </c>
      <c r="L19" s="37" t="s">
        <v>13</v>
      </c>
      <c r="M19" s="37" t="s">
        <v>9</v>
      </c>
      <c r="N19" s="31" t="s">
        <v>10</v>
      </c>
    </row>
    <row r="20" spans="1:16" ht="30" x14ac:dyDescent="0.25">
      <c r="A20" s="38"/>
      <c r="B20" s="38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6"/>
      <c r="J20" s="37"/>
      <c r="K20" s="37"/>
      <c r="L20" s="37"/>
      <c r="M20" s="37"/>
      <c r="N20" s="31"/>
    </row>
    <row r="21" spans="1:16" ht="30" x14ac:dyDescent="0.25">
      <c r="A21" s="17">
        <v>1</v>
      </c>
      <c r="B21" s="23" t="s">
        <v>31</v>
      </c>
      <c r="C21" s="25" t="s">
        <v>33</v>
      </c>
      <c r="D21" s="25">
        <v>1</v>
      </c>
      <c r="E21" s="14">
        <f>45000+25000</f>
        <v>70000</v>
      </c>
      <c r="F21" s="22">
        <f>45000+24000</f>
        <v>69000</v>
      </c>
      <c r="G21" s="22">
        <f>45000+23000</f>
        <v>68000</v>
      </c>
      <c r="H21" s="22"/>
      <c r="I21" s="22">
        <f t="shared" ref="I21:I22" si="0">AVERAGE(E21:H21)</f>
        <v>69000</v>
      </c>
      <c r="J21" s="21">
        <f t="shared" ref="J21:J22" si="1" xml:space="preserve"> COUNT(E21:G21)</f>
        <v>3</v>
      </c>
      <c r="K21" s="21">
        <f t="shared" ref="K21:K22" si="2">STDEV(E21:H21)</f>
        <v>1000</v>
      </c>
      <c r="L21" s="21">
        <f t="shared" ref="L21:L22" si="3">K21/I21*100</f>
        <v>1.4492753623188406</v>
      </c>
      <c r="M21" s="21" t="str">
        <f t="shared" ref="M21:M22" si="4">IF(L21&lt;33,"ОДНОРОДНЫЕ","НЕОДНОРОДНЫЕ")</f>
        <v>ОДНОРОДНЫЕ</v>
      </c>
      <c r="N21" s="22">
        <f t="shared" ref="N21:N22" si="5">D21*I21</f>
        <v>69000</v>
      </c>
    </row>
    <row r="22" spans="1:16" ht="30" x14ac:dyDescent="0.25">
      <c r="A22" s="17">
        <v>2</v>
      </c>
      <c r="B22" s="24" t="s">
        <v>32</v>
      </c>
      <c r="C22" s="25" t="s">
        <v>33</v>
      </c>
      <c r="D22" s="25">
        <v>1</v>
      </c>
      <c r="E22" s="14">
        <f>67000+27000</f>
        <v>94000</v>
      </c>
      <c r="F22" s="22">
        <f>66000+27000</f>
        <v>93000</v>
      </c>
      <c r="G22" s="22">
        <f>65000+26000</f>
        <v>91000</v>
      </c>
      <c r="H22" s="22"/>
      <c r="I22" s="22">
        <f t="shared" si="0"/>
        <v>92666.666666666672</v>
      </c>
      <c r="J22" s="21">
        <f t="shared" si="1"/>
        <v>3</v>
      </c>
      <c r="K22" s="21">
        <f t="shared" si="2"/>
        <v>1527.5252316519468</v>
      </c>
      <c r="L22" s="21">
        <f t="shared" si="3"/>
        <v>1.6484085233654102</v>
      </c>
      <c r="M22" s="21" t="str">
        <f t="shared" si="4"/>
        <v>ОДНОРОДНЫЕ</v>
      </c>
      <c r="N22" s="22">
        <f t="shared" si="5"/>
        <v>92666.666666666672</v>
      </c>
    </row>
    <row r="23" spans="1:16" x14ac:dyDescent="0.25">
      <c r="A23" s="13"/>
      <c r="B23" s="18"/>
      <c r="C23" s="19"/>
      <c r="D23" s="20"/>
      <c r="E23" s="11">
        <f>SUMPRODUCT($D$21:$D$22,E21:E22)</f>
        <v>164000</v>
      </c>
      <c r="F23" s="16">
        <f>SUMPRODUCT($D$21:$D$22,F21:F22)</f>
        <v>162000</v>
      </c>
      <c r="G23" s="22">
        <f>SUMPRODUCT($D$21:$D$22,G21:G22)</f>
        <v>159000</v>
      </c>
      <c r="H23" s="16" t="e">
        <f>SUMPRODUCT(#REF!,#REF!)</f>
        <v>#REF!</v>
      </c>
      <c r="I23" s="11"/>
      <c r="J23" s="12"/>
      <c r="K23" s="12"/>
      <c r="L23" s="12"/>
      <c r="M23" s="12"/>
      <c r="N23" s="15">
        <f>SUM(N21:N22)</f>
        <v>161666.66666666669</v>
      </c>
    </row>
    <row r="24" spans="1:16" x14ac:dyDescent="0.25">
      <c r="A24" s="7"/>
      <c r="B24" s="7"/>
      <c r="C24" s="7"/>
      <c r="D24" s="7"/>
      <c r="E24" s="3"/>
      <c r="F24" s="3"/>
      <c r="G24" s="3"/>
      <c r="H24" s="3"/>
      <c r="I24" s="3"/>
      <c r="J24" s="7"/>
      <c r="K24" s="7"/>
      <c r="L24" s="7"/>
      <c r="M24" s="7"/>
      <c r="N24" s="3"/>
    </row>
    <row r="25" spans="1:16" s="7" customFormat="1" x14ac:dyDescent="0.25">
      <c r="A25" s="30" t="s">
        <v>24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6" s="7" customFormat="1" x14ac:dyDescent="0.25">
      <c r="A26" s="28" t="s">
        <v>23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6" s="7" customFormat="1" ht="1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6" s="7" customFormat="1" x14ac:dyDescent="0.25">
      <c r="A28" s="26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9"/>
      <c r="P28" s="9"/>
    </row>
  </sheetData>
  <mergeCells count="18">
    <mergeCell ref="G4:N4"/>
    <mergeCell ref="B19:B20"/>
    <mergeCell ref="C19:D19"/>
    <mergeCell ref="A28:N28"/>
    <mergeCell ref="A27:N27"/>
    <mergeCell ref="K13:L13"/>
    <mergeCell ref="B15:M15"/>
    <mergeCell ref="A25:N25"/>
    <mergeCell ref="A26:N26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</mergeCells>
  <conditionalFormatting sqref="M21:M23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3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2023-05-19T05:39:34Z</dcterms:modified>
</cp:coreProperties>
</file>