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 firstSheet="1" activeTab="1"/>
  </bookViews>
  <sheets>
    <sheet name="2019(1)" sheetId="13" r:id="rId1"/>
    <sheet name="2023 " sheetId="25" r:id="rId2"/>
    <sheet name="Лист2" sheetId="14" r:id="rId3"/>
  </sheets>
  <calcPr calcId="125725"/>
</workbook>
</file>

<file path=xl/calcChain.xml><?xml version="1.0" encoding="utf-8"?>
<calcChain xmlns="http://schemas.openxmlformats.org/spreadsheetml/2006/main">
  <c r="I18" i="25"/>
  <c r="AA12"/>
  <c r="Z12"/>
  <c r="X12"/>
  <c r="Y12" s="1"/>
  <c r="V12"/>
  <c r="W12" s="1"/>
  <c r="T12"/>
  <c r="U12" s="1"/>
  <c r="R12"/>
  <c r="S12" s="1"/>
  <c r="P12"/>
  <c r="Q12" s="1"/>
  <c r="L12"/>
  <c r="K12"/>
  <c r="R17"/>
  <c r="S17" s="1"/>
  <c r="R16"/>
  <c r="R15"/>
  <c r="S15" s="1"/>
  <c r="R14"/>
  <c r="S14" s="1"/>
  <c r="R13"/>
  <c r="S13" s="1"/>
  <c r="K9"/>
  <c r="Z17"/>
  <c r="AA17" s="1"/>
  <c r="Z10"/>
  <c r="AA10" s="1"/>
  <c r="Z11"/>
  <c r="AA11" s="1"/>
  <c r="Z13"/>
  <c r="AA13" s="1"/>
  <c r="Z14"/>
  <c r="AA14" s="1"/>
  <c r="Z15"/>
  <c r="AA15" s="1"/>
  <c r="Z16"/>
  <c r="AA16" s="1"/>
  <c r="Z9"/>
  <c r="AA9" s="1"/>
  <c r="X10"/>
  <c r="Y10" s="1"/>
  <c r="X11"/>
  <c r="Y11" s="1"/>
  <c r="X13"/>
  <c r="Y13" s="1"/>
  <c r="X14"/>
  <c r="X15"/>
  <c r="Y15" s="1"/>
  <c r="X16"/>
  <c r="X17"/>
  <c r="Y17" s="1"/>
  <c r="X9"/>
  <c r="Y9" s="1"/>
  <c r="V10"/>
  <c r="W10" s="1"/>
  <c r="V11"/>
  <c r="V13"/>
  <c r="W13" s="1"/>
  <c r="V14"/>
  <c r="W14" s="1"/>
  <c r="V15"/>
  <c r="W15" s="1"/>
  <c r="V16"/>
  <c r="W16" s="1"/>
  <c r="V17"/>
  <c r="W17" s="1"/>
  <c r="V9"/>
  <c r="W9" s="1"/>
  <c r="T13"/>
  <c r="U13" s="1"/>
  <c r="T11"/>
  <c r="T10"/>
  <c r="U10" s="1"/>
  <c r="T9"/>
  <c r="U9" s="1"/>
  <c r="T14"/>
  <c r="U14" s="1"/>
  <c r="T15"/>
  <c r="T16"/>
  <c r="T17"/>
  <c r="U17" s="1"/>
  <c r="R11"/>
  <c r="R10"/>
  <c r="S10" s="1"/>
  <c r="R9"/>
  <c r="S9" s="1"/>
  <c r="K13"/>
  <c r="P13"/>
  <c r="Q13" s="1"/>
  <c r="L13"/>
  <c r="Y14"/>
  <c r="Y16"/>
  <c r="W11"/>
  <c r="U11"/>
  <c r="U15"/>
  <c r="U16"/>
  <c r="S11"/>
  <c r="S16"/>
  <c r="P10"/>
  <c r="Q10" s="1"/>
  <c r="P11"/>
  <c r="Q11" s="1"/>
  <c r="P14"/>
  <c r="Q14" s="1"/>
  <c r="P15"/>
  <c r="Q15" s="1"/>
  <c r="P16"/>
  <c r="P17"/>
  <c r="Q17" s="1"/>
  <c r="P9"/>
  <c r="K10"/>
  <c r="L10"/>
  <c r="K11"/>
  <c r="L11"/>
  <c r="K14"/>
  <c r="L14"/>
  <c r="K15"/>
  <c r="L15"/>
  <c r="K16"/>
  <c r="L16"/>
  <c r="K17"/>
  <c r="L17"/>
  <c r="L9"/>
  <c r="J18"/>
  <c r="Q16"/>
  <c r="A10"/>
  <c r="A11" s="1"/>
  <c r="D8"/>
  <c r="E8"/>
  <c r="F8" s="1"/>
  <c r="G8" s="1"/>
  <c r="H8" s="1"/>
  <c r="I8" s="1"/>
  <c r="J8" s="1"/>
  <c r="K8" s="1"/>
  <c r="L8" s="1"/>
  <c r="M8" s="1"/>
  <c r="N8" s="1"/>
  <c r="O8" s="1"/>
  <c r="Q8" s="1"/>
  <c r="S8" s="1"/>
  <c r="U8" s="1"/>
  <c r="W8" s="1"/>
  <c r="Y8" s="1"/>
  <c r="AA8" s="1"/>
  <c r="B8"/>
  <c r="AL15" i="13"/>
  <c r="AL14"/>
  <c r="AL13"/>
  <c r="AL12"/>
  <c r="AL11"/>
  <c r="AL10"/>
  <c r="AL9"/>
  <c r="AJ15"/>
  <c r="AJ14"/>
  <c r="AJ13"/>
  <c r="AJ12"/>
  <c r="AJ11"/>
  <c r="AJ10"/>
  <c r="AJ9"/>
  <c r="AH15"/>
  <c r="AH14"/>
  <c r="AH13"/>
  <c r="AH12"/>
  <c r="AH11"/>
  <c r="AH10"/>
  <c r="AH9"/>
  <c r="AF15"/>
  <c r="AF14"/>
  <c r="AF13"/>
  <c r="AF12"/>
  <c r="AF11"/>
  <c r="AF16"/>
  <c r="AF10"/>
  <c r="AF9"/>
  <c r="AD15"/>
  <c r="AD14"/>
  <c r="AD13"/>
  <c r="AD12"/>
  <c r="AD11"/>
  <c r="AD10"/>
  <c r="AD16"/>
  <c r="AD9"/>
  <c r="AB15"/>
  <c r="AB14"/>
  <c r="AB13"/>
  <c r="AB12"/>
  <c r="AB11"/>
  <c r="AB10"/>
  <c r="AB9"/>
  <c r="Z15"/>
  <c r="Z14"/>
  <c r="Z13"/>
  <c r="Z12"/>
  <c r="Z11"/>
  <c r="Z10"/>
  <c r="Z16"/>
  <c r="Z9"/>
  <c r="X15"/>
  <c r="X14"/>
  <c r="X13"/>
  <c r="X12"/>
  <c r="X11"/>
  <c r="X10"/>
  <c r="X9"/>
  <c r="X16"/>
  <c r="V15"/>
  <c r="V14"/>
  <c r="V13"/>
  <c r="V16"/>
  <c r="V12"/>
  <c r="V11"/>
  <c r="V10"/>
  <c r="V9"/>
  <c r="T15"/>
  <c r="T14"/>
  <c r="T13"/>
  <c r="T12"/>
  <c r="T11"/>
  <c r="T10"/>
  <c r="T16"/>
  <c r="T9"/>
  <c r="P9"/>
  <c r="R15"/>
  <c r="R14"/>
  <c r="R13"/>
  <c r="R12"/>
  <c r="R11"/>
  <c r="R16"/>
  <c r="R10"/>
  <c r="R9"/>
  <c r="P15"/>
  <c r="P14"/>
  <c r="P13"/>
  <c r="P12"/>
  <c r="P11"/>
  <c r="P10"/>
  <c r="P16"/>
  <c r="K10"/>
  <c r="L10"/>
  <c r="K11"/>
  <c r="M11"/>
  <c r="M16"/>
  <c r="L11"/>
  <c r="K12"/>
  <c r="M12"/>
  <c r="O12"/>
  <c r="L12"/>
  <c r="K13"/>
  <c r="L13"/>
  <c r="M13"/>
  <c r="O13"/>
  <c r="K14"/>
  <c r="M14"/>
  <c r="O14"/>
  <c r="L14"/>
  <c r="K15"/>
  <c r="M15"/>
  <c r="O15"/>
  <c r="L15"/>
  <c r="L9"/>
  <c r="K9"/>
  <c r="J16"/>
  <c r="I16"/>
  <c r="AM15"/>
  <c r="AK15"/>
  <c r="AI15"/>
  <c r="AG15"/>
  <c r="AE15"/>
  <c r="AC15"/>
  <c r="AA15"/>
  <c r="Y15"/>
  <c r="W15"/>
  <c r="U15"/>
  <c r="S15"/>
  <c r="Q15"/>
  <c r="AM14"/>
  <c r="AK14"/>
  <c r="AI14"/>
  <c r="AG14"/>
  <c r="AE14"/>
  <c r="AC14"/>
  <c r="AA14"/>
  <c r="Y14"/>
  <c r="W14"/>
  <c r="U14"/>
  <c r="S14"/>
  <c r="Q14"/>
  <c r="AM13"/>
  <c r="AK13"/>
  <c r="AI13"/>
  <c r="AG13"/>
  <c r="AE13"/>
  <c r="AC13"/>
  <c r="AA13"/>
  <c r="Y13"/>
  <c r="W13"/>
  <c r="U13"/>
  <c r="S13"/>
  <c r="Q13"/>
  <c r="AM12"/>
  <c r="AK12"/>
  <c r="AI12"/>
  <c r="AG12"/>
  <c r="AE12"/>
  <c r="AC12"/>
  <c r="AA12"/>
  <c r="Y12"/>
  <c r="W12"/>
  <c r="U12"/>
  <c r="S12"/>
  <c r="Q12"/>
  <c r="AM10"/>
  <c r="AK10"/>
  <c r="AI10"/>
  <c r="AG10"/>
  <c r="AE10"/>
  <c r="AC10"/>
  <c r="AA10"/>
  <c r="Y10"/>
  <c r="W10"/>
  <c r="U10"/>
  <c r="U16"/>
  <c r="S10"/>
  <c r="Q10"/>
  <c r="A10"/>
  <c r="A11"/>
  <c r="A13"/>
  <c r="A14"/>
  <c r="A15"/>
  <c r="AM9"/>
  <c r="AK9"/>
  <c r="AI9"/>
  <c r="AI16"/>
  <c r="AG9"/>
  <c r="AG16"/>
  <c r="AE9"/>
  <c r="AC9"/>
  <c r="AA9"/>
  <c r="AA16"/>
  <c r="Y9"/>
  <c r="Y16"/>
  <c r="W9"/>
  <c r="W16"/>
  <c r="U9"/>
  <c r="S9"/>
  <c r="S16"/>
  <c r="Q9"/>
  <c r="D8"/>
  <c r="E8"/>
  <c r="F8"/>
  <c r="G8"/>
  <c r="H8"/>
  <c r="I8"/>
  <c r="J8"/>
  <c r="K8"/>
  <c r="L8"/>
  <c r="M8"/>
  <c r="N8"/>
  <c r="O8"/>
  <c r="Q8"/>
  <c r="S8"/>
  <c r="U8"/>
  <c r="W8"/>
  <c r="Y8"/>
  <c r="AA8"/>
  <c r="AC8"/>
  <c r="AE8"/>
  <c r="AG8"/>
  <c r="AI8"/>
  <c r="AK8"/>
  <c r="AM8"/>
  <c r="B8"/>
  <c r="M9"/>
  <c r="O9"/>
  <c r="AK16"/>
  <c r="L16"/>
  <c r="M10"/>
  <c r="O10"/>
  <c r="O16"/>
  <c r="K16"/>
  <c r="AM16"/>
  <c r="AL16"/>
  <c r="AE16"/>
  <c r="AH16"/>
  <c r="AB16"/>
  <c r="O19"/>
  <c r="AJ16"/>
  <c r="AC16"/>
  <c r="Q16"/>
  <c r="O18"/>
  <c r="M12" i="25" l="1"/>
  <c r="O12" s="1"/>
  <c r="M9"/>
  <c r="O9" s="1"/>
  <c r="AA18"/>
  <c r="Y18"/>
  <c r="M13"/>
  <c r="R18"/>
  <c r="L18"/>
  <c r="M17"/>
  <c r="O17" s="1"/>
  <c r="M15"/>
  <c r="O15" s="1"/>
  <c r="M11"/>
  <c r="O11" s="1"/>
  <c r="P18"/>
  <c r="K18"/>
  <c r="M16"/>
  <c r="O16" s="1"/>
  <c r="M14"/>
  <c r="O14" s="1"/>
  <c r="M10"/>
  <c r="O10" s="1"/>
  <c r="Q9"/>
  <c r="Q18" s="1"/>
  <c r="T18"/>
  <c r="S18"/>
  <c r="W18"/>
  <c r="U18"/>
  <c r="Z18"/>
  <c r="X18"/>
  <c r="V18"/>
  <c r="O20" l="1"/>
  <c r="O13"/>
  <c r="O18" s="1"/>
  <c r="M18"/>
  <c r="O21"/>
</calcChain>
</file>

<file path=xl/sharedStrings.xml><?xml version="1.0" encoding="utf-8"?>
<sst xmlns="http://schemas.openxmlformats.org/spreadsheetml/2006/main" count="146" uniqueCount="50">
  <si>
    <t>Итого: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</si>
  <si>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</si>
  <si>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</si>
  <si>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</si>
  <si>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</si>
  <si>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</si>
  <si>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</si>
  <si>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</si>
  <si>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</si>
  <si>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</si>
  <si>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</si>
  <si>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</si>
  <si>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</si>
  <si>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п/п</t>
  </si>
  <si>
    <t>Стационар по адресу: г.Иркутск, ул.Ярославского, 300</t>
  </si>
  <si>
    <t>Поликлиника по адресу: г.Иркутск, ул. Баумана,214 А</t>
  </si>
  <si>
    <t>Поликлиника по адресу: г.Иркутск, ул.Образцова, 27</t>
  </si>
  <si>
    <t>Профамбулатория по адресу: г.Иркутск, ул.Партизанская,74 ж</t>
  </si>
  <si>
    <t>Детская поликлиника по адресу: г.Иркутск, ул.Образцова, 27</t>
  </si>
  <si>
    <t>Детская поликлиника по адресу: г.Иркутск, ул. Баумана, 206</t>
  </si>
  <si>
    <t>всего</t>
  </si>
  <si>
    <t>Наименование объектов переданных под охрану и их адрес</t>
  </si>
  <si>
    <t>Время охраны в сутки (с - по)</t>
  </si>
  <si>
    <t xml:space="preserve">Кол-во часов охраны </t>
  </si>
  <si>
    <t>В том числе по месяцам:</t>
  </si>
  <si>
    <t>в том числе:</t>
  </si>
  <si>
    <t>Рабочие дни</t>
  </si>
  <si>
    <t>Выходн. и праздн. дни</t>
  </si>
  <si>
    <t>часы</t>
  </si>
  <si>
    <t>сумма, руб.</t>
  </si>
  <si>
    <t>20:00-8:00</t>
  </si>
  <si>
    <t>ИТОГО сумма, руб.</t>
  </si>
  <si>
    <t>ИТОГО часы</t>
  </si>
  <si>
    <t xml:space="preserve">
</t>
  </si>
  <si>
    <t xml:space="preserve">тариф </t>
  </si>
  <si>
    <t>8:00-8:00</t>
  </si>
  <si>
    <t>8:00-20:00</t>
  </si>
  <si>
    <t>кол-во человек на посту</t>
  </si>
  <si>
    <t>кол-во постов</t>
  </si>
  <si>
    <t>Всего за период с 1.06.2019 г. по 30.11.2019 г.</t>
  </si>
  <si>
    <t>Кол-во дней охраны за период с 1.06.2019 г. по 03.12.2019 г.</t>
  </si>
  <si>
    <t>Кол-во часов охраны за период с 1.06.2019 г. по 03.12.2019 г.</t>
  </si>
  <si>
    <t>Детская поликлиника по адресу: г.Иркутск, ул.Баумана, 214А/1</t>
  </si>
  <si>
    <t>Кол-во часов охраны за период с 1.06.2023 г. (с 8:00) по 01.12.2023 г. (до 8:00)</t>
  </si>
  <si>
    <t>Кол-во дней охраны за период с 1.06.2023 г. (с 8:00) по 01.12.2023 г. (до 8:00)</t>
  </si>
  <si>
    <t>Поликлиника по адресу: г.Иркутск, ул.Образцова, 27 Ш</t>
  </si>
  <si>
    <t>Детская поликлиника по адресу: г.Иркутск, ул.Образцова, 27 Ч</t>
  </si>
  <si>
    <t>Всего за период с 01.06.2023 г. по 01.12.2023 г.</t>
  </si>
  <si>
    <t>Профамбулатория по адресу: г.Иркутск, ул.Партизанская,74 Ж</t>
  </si>
  <si>
    <t>Заместитель главного врача по хозяйственным вопросам __________________Зарукина Н.А.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</si>
</sst>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9"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1" applyFont="1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 vertical="center"/>
    </xf>
    <xf numFmtId="43" fontId="3" fillId="0" borderId="0" xfId="1" applyNumberFormat="1" applyFont="1" applyFill="1"/>
    <xf numFmtId="0" fontId="3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4" fontId="3" fillId="2" borderId="0" xfId="1" applyNumberFormat="1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vertical="center" wrapText="1"/>
    </xf>
    <xf numFmtId="2" fontId="3" fillId="0" borderId="0" xfId="1" applyNumberFormat="1" applyFont="1" applyFill="1"/>
    <xf numFmtId="3" fontId="3" fillId="2" borderId="0" xfId="1" applyNumberFormat="1" applyFont="1" applyFill="1"/>
    <xf numFmtId="0" fontId="3" fillId="0" borderId="0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3" fontId="5" fillId="0" borderId="0" xfId="1" applyNumberFormat="1" applyFont="1" applyFill="1"/>
    <xf numFmtId="0" fontId="5" fillId="0" borderId="0" xfId="1" applyFont="1" applyFill="1"/>
    <xf numFmtId="43" fontId="5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textRotation="90" wrapText="1"/>
    </xf>
    <xf numFmtId="0" fontId="4" fillId="0" borderId="1" xfId="0" applyFont="1" applyBorder="1"/>
    <xf numFmtId="0" fontId="2" fillId="0" borderId="6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3" fillId="0" borderId="0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center" vertical="center" textRotation="90" wrapText="1"/>
    </xf>
    <xf numFmtId="0" fontId="2" fillId="0" borderId="9" xfId="2" applyFont="1" applyFill="1" applyBorder="1" applyAlignment="1">
      <alignment horizontal="center" vertical="center" textRotation="90" wrapText="1"/>
    </xf>
    <xf numFmtId="0" fontId="2" fillId="0" borderId="10" xfId="2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3" xfId="1"/>
    <cellStyle name="Обычный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O20"/>
  <sheetViews>
    <sheetView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B9" sqref="B9"/>
    </sheetView>
  </sheetViews>
  <sheetFormatPr defaultRowHeight="12.75"/>
  <cols>
    <col min="1" max="1" width="5.28515625" customWidth="1"/>
    <col min="2" max="2" width="28.85546875" customWidth="1"/>
    <col min="3" max="4" width="5.5703125" customWidth="1"/>
    <col min="7" max="13" width="7.28515625" customWidth="1"/>
    <col min="14" max="14" width="7.85546875" customWidth="1"/>
    <col min="16" max="39" width="6.7109375" customWidth="1"/>
  </cols>
  <sheetData>
    <row r="4" spans="1:41" s="1" customFormat="1" ht="12" customHeight="1">
      <c r="A4" s="58" t="s">
        <v>13</v>
      </c>
      <c r="B4" s="58" t="s">
        <v>21</v>
      </c>
      <c r="C4" s="60" t="s">
        <v>38</v>
      </c>
      <c r="D4" s="58" t="s">
        <v>37</v>
      </c>
      <c r="E4" s="58" t="s">
        <v>22</v>
      </c>
      <c r="F4" s="58"/>
      <c r="G4" s="58" t="s">
        <v>23</v>
      </c>
      <c r="H4" s="58"/>
      <c r="I4" s="59" t="s">
        <v>40</v>
      </c>
      <c r="J4" s="59"/>
      <c r="K4" s="59" t="s">
        <v>41</v>
      </c>
      <c r="L4" s="59"/>
      <c r="M4" s="59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7"/>
    </row>
    <row r="5" spans="1:41" s="1" customFormat="1" ht="36.6" customHeight="1">
      <c r="A5" s="58"/>
      <c r="B5" s="58"/>
      <c r="C5" s="61"/>
      <c r="D5" s="58"/>
      <c r="E5" s="58"/>
      <c r="F5" s="58"/>
      <c r="G5" s="58"/>
      <c r="H5" s="58"/>
      <c r="I5" s="59"/>
      <c r="J5" s="59"/>
      <c r="K5" s="59"/>
      <c r="L5" s="59"/>
      <c r="M5" s="59"/>
      <c r="N5" s="71" t="s">
        <v>34</v>
      </c>
      <c r="O5" s="66" t="s">
        <v>24</v>
      </c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8"/>
    </row>
    <row r="6" spans="1:41" s="1" customFormat="1" ht="12">
      <c r="A6" s="58"/>
      <c r="B6" s="58"/>
      <c r="C6" s="61"/>
      <c r="D6" s="58"/>
      <c r="E6" s="58" t="s">
        <v>25</v>
      </c>
      <c r="F6" s="58"/>
      <c r="G6" s="58" t="s">
        <v>25</v>
      </c>
      <c r="H6" s="58"/>
      <c r="I6" s="58" t="s">
        <v>25</v>
      </c>
      <c r="J6" s="58"/>
      <c r="K6" s="58" t="s">
        <v>25</v>
      </c>
      <c r="L6" s="58"/>
      <c r="M6" s="58"/>
      <c r="N6" s="72"/>
      <c r="O6" s="69" t="s">
        <v>39</v>
      </c>
      <c r="P6" s="63" t="s">
        <v>12</v>
      </c>
      <c r="Q6" s="64"/>
      <c r="R6" s="63" t="s">
        <v>1</v>
      </c>
      <c r="S6" s="64"/>
      <c r="T6" s="63" t="s">
        <v>3</v>
      </c>
      <c r="U6" s="64"/>
      <c r="V6" s="63" t="s">
        <v>2</v>
      </c>
      <c r="W6" s="64"/>
      <c r="X6" s="63" t="s">
        <v>4</v>
      </c>
      <c r="Y6" s="64"/>
      <c r="Z6" s="63" t="s">
        <v>5</v>
      </c>
      <c r="AA6" s="64"/>
      <c r="AB6" s="63" t="s">
        <v>6</v>
      </c>
      <c r="AC6" s="64"/>
      <c r="AD6" s="63" t="s">
        <v>7</v>
      </c>
      <c r="AE6" s="64"/>
      <c r="AF6" s="63" t="s">
        <v>8</v>
      </c>
      <c r="AG6" s="64"/>
      <c r="AH6" s="63" t="s">
        <v>9</v>
      </c>
      <c r="AI6" s="64"/>
      <c r="AJ6" s="63" t="s">
        <v>10</v>
      </c>
      <c r="AK6" s="64"/>
      <c r="AL6" s="63" t="s">
        <v>11</v>
      </c>
      <c r="AM6" s="64"/>
    </row>
    <row r="7" spans="1:41" s="1" customFormat="1" ht="30.75">
      <c r="A7" s="58"/>
      <c r="B7" s="58"/>
      <c r="C7" s="62"/>
      <c r="D7" s="58"/>
      <c r="E7" s="3" t="s">
        <v>26</v>
      </c>
      <c r="F7" s="3" t="s">
        <v>27</v>
      </c>
      <c r="G7" s="3" t="s">
        <v>26</v>
      </c>
      <c r="H7" s="3" t="s">
        <v>27</v>
      </c>
      <c r="I7" s="3" t="s">
        <v>26</v>
      </c>
      <c r="J7" s="3" t="s">
        <v>27</v>
      </c>
      <c r="K7" s="3" t="s">
        <v>26</v>
      </c>
      <c r="L7" s="3" t="s">
        <v>27</v>
      </c>
      <c r="M7" s="3" t="s">
        <v>20</v>
      </c>
      <c r="N7" s="72"/>
      <c r="O7" s="70"/>
      <c r="P7" s="2" t="s">
        <v>28</v>
      </c>
      <c r="Q7" s="4" t="s">
        <v>29</v>
      </c>
      <c r="R7" s="2" t="s">
        <v>28</v>
      </c>
      <c r="S7" s="4" t="s">
        <v>29</v>
      </c>
      <c r="T7" s="2" t="s">
        <v>28</v>
      </c>
      <c r="U7" s="4" t="s">
        <v>29</v>
      </c>
      <c r="V7" s="2" t="s">
        <v>28</v>
      </c>
      <c r="W7" s="4" t="s">
        <v>29</v>
      </c>
      <c r="X7" s="2" t="s">
        <v>28</v>
      </c>
      <c r="Y7" s="4" t="s">
        <v>29</v>
      </c>
      <c r="Z7" s="2" t="s">
        <v>28</v>
      </c>
      <c r="AA7" s="4" t="s">
        <v>29</v>
      </c>
      <c r="AB7" s="2" t="s">
        <v>28</v>
      </c>
      <c r="AC7" s="4" t="s">
        <v>29</v>
      </c>
      <c r="AD7" s="2" t="s">
        <v>28</v>
      </c>
      <c r="AE7" s="4" t="s">
        <v>29</v>
      </c>
      <c r="AF7" s="2" t="s">
        <v>28</v>
      </c>
      <c r="AG7" s="4" t="s">
        <v>29</v>
      </c>
      <c r="AH7" s="2" t="s">
        <v>28</v>
      </c>
      <c r="AI7" s="4" t="s">
        <v>29</v>
      </c>
      <c r="AJ7" s="2" t="s">
        <v>28</v>
      </c>
      <c r="AK7" s="4" t="s">
        <v>29</v>
      </c>
      <c r="AL7" s="2" t="s">
        <v>28</v>
      </c>
      <c r="AM7" s="4" t="s">
        <v>29</v>
      </c>
    </row>
    <row r="8" spans="1:41" s="1" customFormat="1" ht="12">
      <c r="A8" s="5">
        <v>1</v>
      </c>
      <c r="B8" s="5">
        <f>A8+1</f>
        <v>2</v>
      </c>
      <c r="C8" s="5"/>
      <c r="D8" s="5">
        <f>C8+1</f>
        <v>1</v>
      </c>
      <c r="E8" s="5">
        <f t="shared" ref="E8:O8" si="0">D8+1</f>
        <v>2</v>
      </c>
      <c r="F8" s="5">
        <f t="shared" si="0"/>
        <v>3</v>
      </c>
      <c r="G8" s="5">
        <f t="shared" si="0"/>
        <v>4</v>
      </c>
      <c r="H8" s="5">
        <f t="shared" si="0"/>
        <v>5</v>
      </c>
      <c r="I8" s="5">
        <f t="shared" si="0"/>
        <v>6</v>
      </c>
      <c r="J8" s="5">
        <f t="shared" si="0"/>
        <v>7</v>
      </c>
      <c r="K8" s="5">
        <f t="shared" si="0"/>
        <v>8</v>
      </c>
      <c r="L8" s="5">
        <f t="shared" si="0"/>
        <v>9</v>
      </c>
      <c r="M8" s="5">
        <f t="shared" si="0"/>
        <v>10</v>
      </c>
      <c r="N8" s="5">
        <f t="shared" si="0"/>
        <v>11</v>
      </c>
      <c r="O8" s="5">
        <f t="shared" si="0"/>
        <v>12</v>
      </c>
      <c r="P8" s="5"/>
      <c r="Q8" s="6">
        <f>O8+1</f>
        <v>13</v>
      </c>
      <c r="R8" s="5"/>
      <c r="S8" s="6">
        <f>Q8+1</f>
        <v>14</v>
      </c>
      <c r="T8" s="5"/>
      <c r="U8" s="6">
        <f>S8+1</f>
        <v>15</v>
      </c>
      <c r="V8" s="5"/>
      <c r="W8" s="6">
        <f>U8+1</f>
        <v>16</v>
      </c>
      <c r="X8" s="5"/>
      <c r="Y8" s="6">
        <f>W8+1</f>
        <v>17</v>
      </c>
      <c r="Z8" s="5"/>
      <c r="AA8" s="6">
        <f>Y8+1</f>
        <v>18</v>
      </c>
      <c r="AB8" s="5"/>
      <c r="AC8" s="6">
        <f>AA8+1</f>
        <v>19</v>
      </c>
      <c r="AD8" s="5"/>
      <c r="AE8" s="6">
        <f>AC8+1</f>
        <v>20</v>
      </c>
      <c r="AF8" s="5"/>
      <c r="AG8" s="6">
        <f>AE8+1</f>
        <v>21</v>
      </c>
      <c r="AH8" s="5"/>
      <c r="AI8" s="6">
        <f>AG8+1</f>
        <v>22</v>
      </c>
      <c r="AJ8" s="5"/>
      <c r="AK8" s="6">
        <f>AI8+1</f>
        <v>23</v>
      </c>
      <c r="AL8" s="5"/>
      <c r="AM8" s="6">
        <f>AK8+1</f>
        <v>24</v>
      </c>
    </row>
    <row r="9" spans="1:41" s="1" customFormat="1" ht="27" customHeight="1">
      <c r="A9" s="7">
        <v>1</v>
      </c>
      <c r="B9" s="8" t="s">
        <v>14</v>
      </c>
      <c r="C9" s="5">
        <v>1</v>
      </c>
      <c r="D9" s="5">
        <v>2</v>
      </c>
      <c r="E9" s="9" t="s">
        <v>35</v>
      </c>
      <c r="F9" s="5" t="s">
        <v>35</v>
      </c>
      <c r="G9" s="10">
        <v>24</v>
      </c>
      <c r="H9" s="5">
        <v>24</v>
      </c>
      <c r="I9" s="9">
        <v>129</v>
      </c>
      <c r="J9" s="9">
        <v>56</v>
      </c>
      <c r="K9" s="9">
        <f>I9*G9*D9</f>
        <v>6192</v>
      </c>
      <c r="L9" s="9">
        <f>J9*H9*D9</f>
        <v>2688</v>
      </c>
      <c r="M9" s="10">
        <f t="shared" ref="M9:M15" si="1">SUM(K9:L9)</f>
        <v>8880</v>
      </c>
      <c r="N9" s="11"/>
      <c r="O9" s="12">
        <f>M9*N9</f>
        <v>0</v>
      </c>
      <c r="P9" s="13">
        <f>(21*G9+10*H9)*D9</f>
        <v>1488</v>
      </c>
      <c r="Q9" s="14">
        <f t="shared" ref="Q9:Q15" si="2">(21*G9+10*H9)*N9</f>
        <v>0</v>
      </c>
      <c r="R9" s="15">
        <f>(17*G9+14*H9)*D9</f>
        <v>1488</v>
      </c>
      <c r="S9" s="16">
        <f>(17*G9+14*H9)*N9</f>
        <v>0</v>
      </c>
      <c r="T9" s="15">
        <f>(20*G9+8*H9)*D9</f>
        <v>1344</v>
      </c>
      <c r="U9" s="16">
        <f>(20*G9+8*H9)*N9</f>
        <v>0</v>
      </c>
      <c r="V9" s="15">
        <f>(20*G9+11*H9)*D9</f>
        <v>1488</v>
      </c>
      <c r="W9" s="16">
        <f>(20*G9+11*H9)*N9</f>
        <v>0</v>
      </c>
      <c r="X9" s="15">
        <f>(22*G9+8*H9)*D9</f>
        <v>1440</v>
      </c>
      <c r="Y9" s="16">
        <f>(22*G9+8*H9)*N9</f>
        <v>0</v>
      </c>
      <c r="Z9" s="15">
        <f>(18*G9+13*H9)*D9</f>
        <v>1488</v>
      </c>
      <c r="AA9" s="16">
        <f>(18*G9+13*H9)*N9</f>
        <v>0</v>
      </c>
      <c r="AB9" s="15">
        <f>(19*G9+11*H9)*D9</f>
        <v>1440</v>
      </c>
      <c r="AC9" s="16">
        <f>(19*G9+11*H9)*N9</f>
        <v>0</v>
      </c>
      <c r="AD9" s="15">
        <f>(23*G9+8*H9)*D9</f>
        <v>1488</v>
      </c>
      <c r="AE9" s="16">
        <f>(23*G9+8*H9)*N9</f>
        <v>0</v>
      </c>
      <c r="AF9" s="15">
        <f>(22*G9+9*H9)*D9</f>
        <v>1488</v>
      </c>
      <c r="AG9" s="16">
        <f>(22*G9+9*H9)*N9</f>
        <v>0</v>
      </c>
      <c r="AH9" s="15">
        <f>(21*G9+9*H9)*D9</f>
        <v>1440</v>
      </c>
      <c r="AI9" s="16">
        <f>(21*G9+9*H9)*N9</f>
        <v>0</v>
      </c>
      <c r="AJ9" s="15">
        <f>(23*G9+8*H9)*D9</f>
        <v>1488</v>
      </c>
      <c r="AK9" s="16">
        <f>(23*G9+8*H9)*N9</f>
        <v>0</v>
      </c>
      <c r="AL9" s="15">
        <f>(21*G9+11*H9)*D9</f>
        <v>1536</v>
      </c>
      <c r="AM9" s="16">
        <f>(20*G9+10*H9)*N9</f>
        <v>0</v>
      </c>
      <c r="AN9" s="17"/>
      <c r="AO9" s="17"/>
    </row>
    <row r="10" spans="1:41" s="1" customFormat="1" ht="27" customHeight="1">
      <c r="A10" s="18">
        <f>A9+1</f>
        <v>2</v>
      </c>
      <c r="B10" s="8" t="s">
        <v>15</v>
      </c>
      <c r="C10" s="5">
        <v>1</v>
      </c>
      <c r="D10" s="5">
        <v>2</v>
      </c>
      <c r="E10" s="5" t="s">
        <v>35</v>
      </c>
      <c r="F10" s="5" t="s">
        <v>35</v>
      </c>
      <c r="G10" s="5">
        <v>24</v>
      </c>
      <c r="H10" s="5">
        <v>24</v>
      </c>
      <c r="I10" s="9">
        <v>129</v>
      </c>
      <c r="J10" s="9">
        <v>56</v>
      </c>
      <c r="K10" s="9">
        <f t="shared" ref="K10:K15" si="3">I10*G10*D10</f>
        <v>6192</v>
      </c>
      <c r="L10" s="9">
        <f t="shared" ref="L10:L15" si="4">J10*H10*D10</f>
        <v>2688</v>
      </c>
      <c r="M10" s="10">
        <f t="shared" si="1"/>
        <v>8880</v>
      </c>
      <c r="N10" s="11"/>
      <c r="O10" s="12">
        <f>M10*N10</f>
        <v>0</v>
      </c>
      <c r="P10" s="13">
        <f>(21*G10+10*H10)*D10</f>
        <v>1488</v>
      </c>
      <c r="Q10" s="14">
        <f t="shared" si="2"/>
        <v>0</v>
      </c>
      <c r="R10" s="15">
        <f>(17*G10+14*H10)*D10</f>
        <v>1488</v>
      </c>
      <c r="S10" s="16">
        <f t="shared" ref="S10:S15" si="5">(17*G10+14*H10)*N10</f>
        <v>0</v>
      </c>
      <c r="T10" s="15">
        <f>(20*G10+8*H10)*D10</f>
        <v>1344</v>
      </c>
      <c r="U10" s="16">
        <f t="shared" ref="U10:U15" si="6">(20*G10+8*H10)*N10</f>
        <v>0</v>
      </c>
      <c r="V10" s="15">
        <f>(20*G10+11*H10)*D10</f>
        <v>1488</v>
      </c>
      <c r="W10" s="16">
        <f t="shared" ref="W10:W15" si="7">(20*G10+11*H10)*N10</f>
        <v>0</v>
      </c>
      <c r="X10" s="15">
        <f>(22*G10+8*H10)*D10</f>
        <v>1440</v>
      </c>
      <c r="Y10" s="16">
        <f t="shared" ref="Y10:Y15" si="8">(22*G10+8*H10)*N10</f>
        <v>0</v>
      </c>
      <c r="Z10" s="15">
        <f>(18*G10+13*H10)*D10</f>
        <v>1488</v>
      </c>
      <c r="AA10" s="16">
        <f t="shared" ref="AA10:AA15" si="9">(18*G10+13*H10)*N10</f>
        <v>0</v>
      </c>
      <c r="AB10" s="15">
        <f>(19*G10+11*H10)*D10</f>
        <v>1440</v>
      </c>
      <c r="AC10" s="16">
        <f t="shared" ref="AC10:AC15" si="10">(19*G10+11*H10)*N10</f>
        <v>0</v>
      </c>
      <c r="AD10" s="15">
        <f>(23*G10+8*H10)*D10</f>
        <v>1488</v>
      </c>
      <c r="AE10" s="16">
        <f t="shared" ref="AE10:AE15" si="11">(23*G10+8*H10)*N10</f>
        <v>0</v>
      </c>
      <c r="AF10" s="15">
        <f>(22*G10+9*H10)*D10</f>
        <v>1488</v>
      </c>
      <c r="AG10" s="16">
        <f t="shared" ref="AG10:AG15" si="12">(22*G10+9*H10)*N10</f>
        <v>0</v>
      </c>
      <c r="AH10" s="15">
        <f>(21*G10+9*H10)*D10</f>
        <v>1440</v>
      </c>
      <c r="AI10" s="16">
        <f t="shared" ref="AI10:AI15" si="13">(21*G10+9*H10)*N10</f>
        <v>0</v>
      </c>
      <c r="AJ10" s="15">
        <f>(23*G10+8*H10)*D10</f>
        <v>1488</v>
      </c>
      <c r="AK10" s="16">
        <f t="shared" ref="AK10:AK15" si="14">(23*G10+8*H10)*N10</f>
        <v>0</v>
      </c>
      <c r="AL10" s="15">
        <f>(21*G10+11*H10)*D10</f>
        <v>1536</v>
      </c>
      <c r="AM10" s="16">
        <f t="shared" ref="AM10:AM15" si="15">(20*G10+10*H10)*N10</f>
        <v>0</v>
      </c>
      <c r="AN10" s="17"/>
      <c r="AO10" s="17"/>
    </row>
    <row r="11" spans="1:41" s="1" customFormat="1" ht="27" customHeight="1">
      <c r="A11" s="56">
        <f>A10+1</f>
        <v>3</v>
      </c>
      <c r="B11" s="54" t="s">
        <v>16</v>
      </c>
      <c r="C11" s="5">
        <v>1</v>
      </c>
      <c r="D11" s="5">
        <v>2</v>
      </c>
      <c r="E11" s="5" t="s">
        <v>36</v>
      </c>
      <c r="F11" s="5"/>
      <c r="G11" s="5">
        <v>12</v>
      </c>
      <c r="H11" s="5"/>
      <c r="I11" s="9">
        <v>129</v>
      </c>
      <c r="J11" s="9">
        <v>56</v>
      </c>
      <c r="K11" s="9">
        <f t="shared" si="3"/>
        <v>3096</v>
      </c>
      <c r="L11" s="9">
        <f t="shared" si="4"/>
        <v>0</v>
      </c>
      <c r="M11" s="10">
        <f t="shared" si="1"/>
        <v>3096</v>
      </c>
      <c r="N11" s="11"/>
      <c r="O11" s="12"/>
      <c r="P11" s="13">
        <f>(G11*21)*D11</f>
        <v>504</v>
      </c>
      <c r="Q11" s="14"/>
      <c r="R11" s="15">
        <f>G11*17*D11</f>
        <v>408</v>
      </c>
      <c r="S11" s="16"/>
      <c r="T11" s="15">
        <f>G11*20*D11</f>
        <v>480</v>
      </c>
      <c r="U11" s="16"/>
      <c r="V11" s="15">
        <f>G11*20*D11</f>
        <v>480</v>
      </c>
      <c r="W11" s="16"/>
      <c r="X11" s="15">
        <f>G11*22*D11</f>
        <v>528</v>
      </c>
      <c r="Y11" s="16"/>
      <c r="Z11" s="15">
        <f>G11*18*D11</f>
        <v>432</v>
      </c>
      <c r="AA11" s="16"/>
      <c r="AB11" s="15">
        <f>G11*19*D11</f>
        <v>456</v>
      </c>
      <c r="AC11" s="16"/>
      <c r="AD11" s="15">
        <f>G11*23*D11</f>
        <v>552</v>
      </c>
      <c r="AE11" s="16"/>
      <c r="AF11" s="15">
        <f>G11*22*D11</f>
        <v>528</v>
      </c>
      <c r="AG11" s="16"/>
      <c r="AH11" s="15">
        <f>G11*21*D11</f>
        <v>504</v>
      </c>
      <c r="AI11" s="16"/>
      <c r="AJ11" s="15">
        <f>G11*23*D11</f>
        <v>552</v>
      </c>
      <c r="AK11" s="16"/>
      <c r="AL11" s="15">
        <f>G11*21*D11</f>
        <v>504</v>
      </c>
      <c r="AM11" s="16"/>
      <c r="AN11" s="17"/>
      <c r="AO11" s="17"/>
    </row>
    <row r="12" spans="1:41" s="1" customFormat="1" ht="27" customHeight="1">
      <c r="A12" s="57"/>
      <c r="B12" s="55"/>
      <c r="C12" s="5">
        <v>1</v>
      </c>
      <c r="D12" s="5">
        <v>1</v>
      </c>
      <c r="E12" s="5" t="s">
        <v>30</v>
      </c>
      <c r="F12" s="5" t="s">
        <v>35</v>
      </c>
      <c r="G12" s="10">
        <v>12</v>
      </c>
      <c r="H12" s="5">
        <v>24</v>
      </c>
      <c r="I12" s="9">
        <v>129</v>
      </c>
      <c r="J12" s="9">
        <v>56</v>
      </c>
      <c r="K12" s="9">
        <f t="shared" si="3"/>
        <v>1548</v>
      </c>
      <c r="L12" s="9">
        <f t="shared" si="4"/>
        <v>1344</v>
      </c>
      <c r="M12" s="10">
        <f t="shared" si="1"/>
        <v>2892</v>
      </c>
      <c r="N12" s="11"/>
      <c r="O12" s="12">
        <f>M12*N12</f>
        <v>0</v>
      </c>
      <c r="P12" s="13">
        <f>(21*G12+10*H12)*D12</f>
        <v>492</v>
      </c>
      <c r="Q12" s="14">
        <f t="shared" si="2"/>
        <v>0</v>
      </c>
      <c r="R12" s="15">
        <f>(17*G12+14*H12)*D12</f>
        <v>540</v>
      </c>
      <c r="S12" s="16">
        <f t="shared" si="5"/>
        <v>0</v>
      </c>
      <c r="T12" s="15">
        <f>(20*G12+8*H12)*D12</f>
        <v>432</v>
      </c>
      <c r="U12" s="16">
        <f t="shared" si="6"/>
        <v>0</v>
      </c>
      <c r="V12" s="15">
        <f>(20*G12+11*H12)*D12</f>
        <v>504</v>
      </c>
      <c r="W12" s="16">
        <f t="shared" si="7"/>
        <v>0</v>
      </c>
      <c r="X12" s="15">
        <f>(22*G12+8*H12)*D12</f>
        <v>456</v>
      </c>
      <c r="Y12" s="16">
        <f t="shared" si="8"/>
        <v>0</v>
      </c>
      <c r="Z12" s="15">
        <f>(18*G12+13*H12)*D12</f>
        <v>528</v>
      </c>
      <c r="AA12" s="16">
        <f t="shared" si="9"/>
        <v>0</v>
      </c>
      <c r="AB12" s="15">
        <f>(19*G12+11*H12)*D12</f>
        <v>492</v>
      </c>
      <c r="AC12" s="16">
        <f t="shared" si="10"/>
        <v>0</v>
      </c>
      <c r="AD12" s="15">
        <f>(23*G12+8*H12)*D12</f>
        <v>468</v>
      </c>
      <c r="AE12" s="16">
        <f t="shared" si="11"/>
        <v>0</v>
      </c>
      <c r="AF12" s="15">
        <f>(22*G12+9*H12)*D12</f>
        <v>480</v>
      </c>
      <c r="AG12" s="16">
        <f t="shared" si="12"/>
        <v>0</v>
      </c>
      <c r="AH12" s="15">
        <f>(21*G12+9*H12)*D12</f>
        <v>468</v>
      </c>
      <c r="AI12" s="16">
        <f t="shared" si="13"/>
        <v>0</v>
      </c>
      <c r="AJ12" s="15">
        <f>(23*G12+8*H12)*D12</f>
        <v>468</v>
      </c>
      <c r="AK12" s="16">
        <f t="shared" si="14"/>
        <v>0</v>
      </c>
      <c r="AL12" s="15">
        <f>(21*G12+11*H12)*D12</f>
        <v>516</v>
      </c>
      <c r="AM12" s="16">
        <f t="shared" si="15"/>
        <v>0</v>
      </c>
      <c r="AN12" s="17"/>
      <c r="AO12" s="17"/>
    </row>
    <row r="13" spans="1:41" s="1" customFormat="1" ht="27" customHeight="1">
      <c r="A13" s="7">
        <f>A11+1</f>
        <v>4</v>
      </c>
      <c r="B13" s="8" t="s">
        <v>17</v>
      </c>
      <c r="C13" s="5">
        <v>1</v>
      </c>
      <c r="D13" s="5">
        <v>1</v>
      </c>
      <c r="E13" s="5" t="s">
        <v>35</v>
      </c>
      <c r="F13" s="5" t="s">
        <v>35</v>
      </c>
      <c r="G13" s="5">
        <v>24</v>
      </c>
      <c r="H13" s="5">
        <v>24</v>
      </c>
      <c r="I13" s="9">
        <v>129</v>
      </c>
      <c r="J13" s="9">
        <v>56</v>
      </c>
      <c r="K13" s="9">
        <f t="shared" si="3"/>
        <v>3096</v>
      </c>
      <c r="L13" s="9">
        <f t="shared" si="4"/>
        <v>1344</v>
      </c>
      <c r="M13" s="10">
        <f t="shared" si="1"/>
        <v>4440</v>
      </c>
      <c r="N13" s="11"/>
      <c r="O13" s="12">
        <f>M13*N13</f>
        <v>0</v>
      </c>
      <c r="P13" s="13">
        <f>(21*G13+10*H13)*D13</f>
        <v>744</v>
      </c>
      <c r="Q13" s="14">
        <f t="shared" si="2"/>
        <v>0</v>
      </c>
      <c r="R13" s="15">
        <f>(17*G13+14*H13)*D13</f>
        <v>744</v>
      </c>
      <c r="S13" s="16">
        <f t="shared" si="5"/>
        <v>0</v>
      </c>
      <c r="T13" s="15">
        <f>(20*G13+8*H13)*D13</f>
        <v>672</v>
      </c>
      <c r="U13" s="16">
        <f t="shared" si="6"/>
        <v>0</v>
      </c>
      <c r="V13" s="15">
        <f>(20*G13+11*H13)*D13</f>
        <v>744</v>
      </c>
      <c r="W13" s="16">
        <f t="shared" si="7"/>
        <v>0</v>
      </c>
      <c r="X13" s="15">
        <f>(22*G13+8*H13)*D13</f>
        <v>720</v>
      </c>
      <c r="Y13" s="16">
        <f t="shared" si="8"/>
        <v>0</v>
      </c>
      <c r="Z13" s="15">
        <f>(18*G13+13*H13)*D13</f>
        <v>744</v>
      </c>
      <c r="AA13" s="16">
        <f t="shared" si="9"/>
        <v>0</v>
      </c>
      <c r="AB13" s="15">
        <f>(19*G13+11*H13)*D13</f>
        <v>720</v>
      </c>
      <c r="AC13" s="16">
        <f t="shared" si="10"/>
        <v>0</v>
      </c>
      <c r="AD13" s="15">
        <f>(23*G13+8*H13)*D13</f>
        <v>744</v>
      </c>
      <c r="AE13" s="16">
        <f t="shared" si="11"/>
        <v>0</v>
      </c>
      <c r="AF13" s="15">
        <f>(22*G13+9*H13)*D13</f>
        <v>744</v>
      </c>
      <c r="AG13" s="16">
        <f t="shared" si="12"/>
        <v>0</v>
      </c>
      <c r="AH13" s="15">
        <f>(21*G13+9*H13)*D13</f>
        <v>720</v>
      </c>
      <c r="AI13" s="16">
        <f t="shared" si="13"/>
        <v>0</v>
      </c>
      <c r="AJ13" s="15">
        <f>(23*G13+8*H13)*D13</f>
        <v>744</v>
      </c>
      <c r="AK13" s="16">
        <f t="shared" si="14"/>
        <v>0</v>
      </c>
      <c r="AL13" s="15">
        <f>(21*G13+11*H13)*D13</f>
        <v>768</v>
      </c>
      <c r="AM13" s="16">
        <f t="shared" si="15"/>
        <v>0</v>
      </c>
      <c r="AN13" s="17"/>
      <c r="AO13" s="17"/>
    </row>
    <row r="14" spans="1:41" s="1" customFormat="1" ht="27" customHeight="1">
      <c r="A14" s="7">
        <f>A13+1</f>
        <v>5</v>
      </c>
      <c r="B14" s="8" t="s">
        <v>18</v>
      </c>
      <c r="C14" s="5">
        <v>1</v>
      </c>
      <c r="D14" s="5">
        <v>1</v>
      </c>
      <c r="E14" s="5" t="s">
        <v>35</v>
      </c>
      <c r="F14" s="5" t="s">
        <v>35</v>
      </c>
      <c r="G14" s="10">
        <v>24</v>
      </c>
      <c r="H14" s="5">
        <v>24</v>
      </c>
      <c r="I14" s="9">
        <v>129</v>
      </c>
      <c r="J14" s="9">
        <v>56</v>
      </c>
      <c r="K14" s="9">
        <f t="shared" si="3"/>
        <v>3096</v>
      </c>
      <c r="L14" s="9">
        <f t="shared" si="4"/>
        <v>1344</v>
      </c>
      <c r="M14" s="10">
        <f t="shared" si="1"/>
        <v>4440</v>
      </c>
      <c r="N14" s="11"/>
      <c r="O14" s="12">
        <f>M14*N14</f>
        <v>0</v>
      </c>
      <c r="P14" s="13">
        <f>(21*G14+10*H14)*D14</f>
        <v>744</v>
      </c>
      <c r="Q14" s="14">
        <f t="shared" si="2"/>
        <v>0</v>
      </c>
      <c r="R14" s="15">
        <f>(17*G14+14*H14)*D14</f>
        <v>744</v>
      </c>
      <c r="S14" s="16">
        <f t="shared" si="5"/>
        <v>0</v>
      </c>
      <c r="T14" s="15">
        <f>(20*G14+8*H14)*D14</f>
        <v>672</v>
      </c>
      <c r="U14" s="16">
        <f t="shared" si="6"/>
        <v>0</v>
      </c>
      <c r="V14" s="15">
        <f>(20*G14+11*H14)*D14</f>
        <v>744</v>
      </c>
      <c r="W14" s="16">
        <f t="shared" si="7"/>
        <v>0</v>
      </c>
      <c r="X14" s="15">
        <f>(22*G14+8*H14)*D14</f>
        <v>720</v>
      </c>
      <c r="Y14" s="16">
        <f t="shared" si="8"/>
        <v>0</v>
      </c>
      <c r="Z14" s="15">
        <f>(18*G14+13*H14)*D14</f>
        <v>744</v>
      </c>
      <c r="AA14" s="16">
        <f t="shared" si="9"/>
        <v>0</v>
      </c>
      <c r="AB14" s="15">
        <f>(19*G14+11*H14)*D14</f>
        <v>720</v>
      </c>
      <c r="AC14" s="16">
        <f t="shared" si="10"/>
        <v>0</v>
      </c>
      <c r="AD14" s="15">
        <f>(23*G14+8*H14)*D14</f>
        <v>744</v>
      </c>
      <c r="AE14" s="16">
        <f t="shared" si="11"/>
        <v>0</v>
      </c>
      <c r="AF14" s="15">
        <f>(22*G14+9*H14)*D14</f>
        <v>744</v>
      </c>
      <c r="AG14" s="16">
        <f t="shared" si="12"/>
        <v>0</v>
      </c>
      <c r="AH14" s="15">
        <f>(21*G14+9*H14)*D14</f>
        <v>720</v>
      </c>
      <c r="AI14" s="16">
        <f t="shared" si="13"/>
        <v>0</v>
      </c>
      <c r="AJ14" s="15">
        <f>(23*G14+8*H14)*D14</f>
        <v>744</v>
      </c>
      <c r="AK14" s="16">
        <f t="shared" si="14"/>
        <v>0</v>
      </c>
      <c r="AL14" s="15">
        <f>(21*G14+11*H14)*D14</f>
        <v>768</v>
      </c>
      <c r="AM14" s="16">
        <f t="shared" si="15"/>
        <v>0</v>
      </c>
      <c r="AN14" s="17"/>
      <c r="AO14" s="17"/>
    </row>
    <row r="15" spans="1:41" s="1" customFormat="1" ht="27" customHeight="1">
      <c r="A15" s="5">
        <f>A14+1</f>
        <v>6</v>
      </c>
      <c r="B15" s="8" t="s">
        <v>19</v>
      </c>
      <c r="C15" s="5">
        <v>1</v>
      </c>
      <c r="D15" s="5">
        <v>1</v>
      </c>
      <c r="E15" s="5" t="s">
        <v>35</v>
      </c>
      <c r="F15" s="5" t="s">
        <v>35</v>
      </c>
      <c r="G15" s="5">
        <v>24</v>
      </c>
      <c r="H15" s="5">
        <v>24</v>
      </c>
      <c r="I15" s="9">
        <v>129</v>
      </c>
      <c r="J15" s="9">
        <v>56</v>
      </c>
      <c r="K15" s="9">
        <f t="shared" si="3"/>
        <v>3096</v>
      </c>
      <c r="L15" s="9">
        <f t="shared" si="4"/>
        <v>1344</v>
      </c>
      <c r="M15" s="10">
        <f t="shared" si="1"/>
        <v>4440</v>
      </c>
      <c r="N15" s="11"/>
      <c r="O15" s="12">
        <f>M15*N15</f>
        <v>0</v>
      </c>
      <c r="P15" s="13">
        <f>(21*G15+10*H15)*D15</f>
        <v>744</v>
      </c>
      <c r="Q15" s="14">
        <f t="shared" si="2"/>
        <v>0</v>
      </c>
      <c r="R15" s="15">
        <f>(17*G15+14*H15)*D15</f>
        <v>744</v>
      </c>
      <c r="S15" s="16">
        <f t="shared" si="5"/>
        <v>0</v>
      </c>
      <c r="T15" s="15">
        <f>(20*G15+8*H15)*D15</f>
        <v>672</v>
      </c>
      <c r="U15" s="16">
        <f t="shared" si="6"/>
        <v>0</v>
      </c>
      <c r="V15" s="15">
        <f>(20*G15+11*H15)*D15</f>
        <v>744</v>
      </c>
      <c r="W15" s="16">
        <f t="shared" si="7"/>
        <v>0</v>
      </c>
      <c r="X15" s="15">
        <f>(22*G15+8*H15)*D15</f>
        <v>720</v>
      </c>
      <c r="Y15" s="16">
        <f t="shared" si="8"/>
        <v>0</v>
      </c>
      <c r="Z15" s="15">
        <f>(18*G15+13*H15)*D15</f>
        <v>744</v>
      </c>
      <c r="AA15" s="16">
        <f t="shared" si="9"/>
        <v>0</v>
      </c>
      <c r="AB15" s="15">
        <f>(19*G15+11*H15)*D15</f>
        <v>720</v>
      </c>
      <c r="AC15" s="16">
        <f t="shared" si="10"/>
        <v>0</v>
      </c>
      <c r="AD15" s="15">
        <f>(23*G15+8*H15)*D15</f>
        <v>744</v>
      </c>
      <c r="AE15" s="16">
        <f t="shared" si="11"/>
        <v>0</v>
      </c>
      <c r="AF15" s="15">
        <f>(22*G15+9*H15)*D15</f>
        <v>744</v>
      </c>
      <c r="AG15" s="16">
        <f t="shared" si="12"/>
        <v>0</v>
      </c>
      <c r="AH15" s="15">
        <f>(21*G15+9*H15)*D15</f>
        <v>720</v>
      </c>
      <c r="AI15" s="16">
        <f t="shared" si="13"/>
        <v>0</v>
      </c>
      <c r="AJ15" s="15">
        <f>(23*G15+8*H15)*D15</f>
        <v>744</v>
      </c>
      <c r="AK15" s="16">
        <f t="shared" si="14"/>
        <v>0</v>
      </c>
      <c r="AL15" s="15">
        <f>(21*G15+11*H15)*D15</f>
        <v>768</v>
      </c>
      <c r="AM15" s="16">
        <f t="shared" si="15"/>
        <v>0</v>
      </c>
      <c r="AN15" s="17"/>
      <c r="AO15" s="17"/>
    </row>
    <row r="16" spans="1:41" s="1" customFormat="1" ht="24">
      <c r="A16" s="19" t="s">
        <v>0</v>
      </c>
      <c r="B16" s="20"/>
      <c r="C16" s="20"/>
      <c r="D16" s="20"/>
      <c r="E16" s="20"/>
      <c r="F16" s="20"/>
      <c r="G16" s="20"/>
      <c r="H16" s="20"/>
      <c r="I16" s="21">
        <f>SUM(I9:I15)</f>
        <v>903</v>
      </c>
      <c r="J16" s="21">
        <f>SUM(J9:J15)</f>
        <v>392</v>
      </c>
      <c r="K16" s="21">
        <f>SUM(K9:K15)</f>
        <v>26316</v>
      </c>
      <c r="L16" s="21">
        <f>SUM(L9:L15)</f>
        <v>10752</v>
      </c>
      <c r="M16" s="21">
        <f>SUM(M9:M15)</f>
        <v>37068</v>
      </c>
      <c r="N16" s="22"/>
      <c r="O16" s="22">
        <f t="shared" ref="O16:AM16" si="16">SUM(O9:O15)</f>
        <v>0</v>
      </c>
      <c r="P16" s="23">
        <f t="shared" si="16"/>
        <v>6204</v>
      </c>
      <c r="Q16" s="24">
        <f t="shared" si="16"/>
        <v>0</v>
      </c>
      <c r="R16" s="23">
        <f t="shared" si="16"/>
        <v>6156</v>
      </c>
      <c r="S16" s="24">
        <f t="shared" si="16"/>
        <v>0</v>
      </c>
      <c r="T16" s="23">
        <f t="shared" si="16"/>
        <v>5616</v>
      </c>
      <c r="U16" s="24">
        <f t="shared" si="16"/>
        <v>0</v>
      </c>
      <c r="V16" s="23">
        <f t="shared" si="16"/>
        <v>6192</v>
      </c>
      <c r="W16" s="24">
        <f t="shared" si="16"/>
        <v>0</v>
      </c>
      <c r="X16" s="23">
        <f t="shared" si="16"/>
        <v>6024</v>
      </c>
      <c r="Y16" s="24">
        <f t="shared" si="16"/>
        <v>0</v>
      </c>
      <c r="Z16" s="23">
        <f t="shared" si="16"/>
        <v>6168</v>
      </c>
      <c r="AA16" s="24">
        <f t="shared" si="16"/>
        <v>0</v>
      </c>
      <c r="AB16" s="23">
        <f t="shared" si="16"/>
        <v>5988</v>
      </c>
      <c r="AC16" s="24">
        <f t="shared" si="16"/>
        <v>0</v>
      </c>
      <c r="AD16" s="23">
        <f t="shared" si="16"/>
        <v>6228</v>
      </c>
      <c r="AE16" s="24">
        <f t="shared" si="16"/>
        <v>0</v>
      </c>
      <c r="AF16" s="23">
        <f t="shared" si="16"/>
        <v>6216</v>
      </c>
      <c r="AG16" s="24">
        <f t="shared" si="16"/>
        <v>0</v>
      </c>
      <c r="AH16" s="23">
        <f t="shared" si="16"/>
        <v>6012</v>
      </c>
      <c r="AI16" s="24">
        <f t="shared" si="16"/>
        <v>0</v>
      </c>
      <c r="AJ16" s="23">
        <f t="shared" si="16"/>
        <v>6228</v>
      </c>
      <c r="AK16" s="24">
        <f t="shared" si="16"/>
        <v>0</v>
      </c>
      <c r="AL16" s="23">
        <f t="shared" si="16"/>
        <v>6396</v>
      </c>
      <c r="AM16" s="24">
        <f t="shared" si="16"/>
        <v>0</v>
      </c>
      <c r="AN16" s="17"/>
      <c r="AO16" s="17"/>
    </row>
    <row r="17" spans="2:39" s="1" customFormat="1" ht="12">
      <c r="I17" s="65"/>
      <c r="J17" s="65"/>
      <c r="K17" s="65"/>
      <c r="L17" s="25"/>
      <c r="M17" s="26"/>
      <c r="N17" s="25"/>
      <c r="O17" s="27"/>
      <c r="P17" s="2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s="1" customFormat="1" ht="12">
      <c r="I18" s="65"/>
      <c r="J18" s="65"/>
      <c r="K18" s="65"/>
      <c r="L18" s="29"/>
      <c r="M18" s="29"/>
      <c r="N18" s="29"/>
      <c r="O18" s="30">
        <f>Q16+S16+U16+W16+Y16+AA16+AC16+AE16+AG16+AI16+AK16+AM16</f>
        <v>0</v>
      </c>
      <c r="P18" s="1" t="s">
        <v>31</v>
      </c>
    </row>
    <row r="19" spans="2:39" s="1" customFormat="1" ht="12">
      <c r="B19" s="31"/>
      <c r="C19" s="32"/>
      <c r="D19" s="32"/>
      <c r="E19" s="32"/>
      <c r="N19" s="33"/>
      <c r="O19" s="34">
        <f>P16+R16+T16+V16+X16+Z16+AB16+AD16+AF16+AH16+AJ16+AL16</f>
        <v>73428</v>
      </c>
      <c r="P19" s="73" t="s">
        <v>32</v>
      </c>
      <c r="Q19" s="73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2:39" s="1" customFormat="1" ht="24">
      <c r="B20" s="31"/>
      <c r="C20" s="31"/>
      <c r="D20" s="31"/>
      <c r="E20" s="31"/>
      <c r="N20" s="33"/>
      <c r="O20" s="31" t="s">
        <v>33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</sheetData>
  <mergeCells count="33">
    <mergeCell ref="P19:Q19"/>
    <mergeCell ref="X6:Y6"/>
    <mergeCell ref="Z6:AA6"/>
    <mergeCell ref="AB6:AC6"/>
    <mergeCell ref="AD6:AE6"/>
    <mergeCell ref="P6:Q6"/>
    <mergeCell ref="R6:S6"/>
    <mergeCell ref="T6:U6"/>
    <mergeCell ref="V6:W6"/>
    <mergeCell ref="K4:M5"/>
    <mergeCell ref="AJ6:AK6"/>
    <mergeCell ref="AL6:AM6"/>
    <mergeCell ref="I17:I18"/>
    <mergeCell ref="J17:J18"/>
    <mergeCell ref="K17:K18"/>
    <mergeCell ref="AF6:AG6"/>
    <mergeCell ref="AH6:AI6"/>
    <mergeCell ref="O5:AM5"/>
    <mergeCell ref="I6:J6"/>
    <mergeCell ref="K6:M6"/>
    <mergeCell ref="O6:O7"/>
    <mergeCell ref="N5:N7"/>
    <mergeCell ref="B11:B12"/>
    <mergeCell ref="A11:A12"/>
    <mergeCell ref="E4:F5"/>
    <mergeCell ref="G4:H5"/>
    <mergeCell ref="I4:J5"/>
    <mergeCell ref="E6:F6"/>
    <mergeCell ref="G6:H6"/>
    <mergeCell ref="A4:A7"/>
    <mergeCell ref="B4:B7"/>
    <mergeCell ref="C4:C7"/>
    <mergeCell ref="D4:D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C22"/>
  <sheetViews>
    <sheetView tabSelected="1" workbookViewId="0">
      <pane xSplit="8" ySplit="8" topLeftCell="Q11" activePane="bottomRight" state="frozen"/>
      <selection pane="topRight" activeCell="I1" sqref="I1"/>
      <selection pane="bottomLeft" activeCell="A9" sqref="A9"/>
      <selection pane="bottomRight" activeCell="E23" sqref="E23"/>
    </sheetView>
  </sheetViews>
  <sheetFormatPr defaultRowHeight="12.75"/>
  <cols>
    <col min="1" max="1" width="6.140625" customWidth="1"/>
    <col min="2" max="2" width="28.85546875" customWidth="1"/>
    <col min="3" max="4" width="5.5703125" customWidth="1"/>
    <col min="7" max="13" width="7.28515625" customWidth="1"/>
    <col min="14" max="14" width="7.85546875" customWidth="1"/>
    <col min="15" max="15" width="12.28515625" customWidth="1"/>
    <col min="16" max="16" width="8.28515625" customWidth="1"/>
    <col min="17" max="17" width="10.5703125" customWidth="1"/>
    <col min="18" max="18" width="9.140625" customWidth="1"/>
    <col min="19" max="19" width="11.5703125" customWidth="1"/>
    <col min="20" max="20" width="8.85546875" customWidth="1"/>
    <col min="21" max="21" width="13" customWidth="1"/>
    <col min="22" max="22" width="9.5703125" customWidth="1"/>
    <col min="23" max="23" width="12" customWidth="1"/>
    <col min="24" max="24" width="9" customWidth="1"/>
    <col min="25" max="25" width="11.7109375" customWidth="1"/>
    <col min="26" max="26" width="9.42578125" customWidth="1"/>
    <col min="27" max="27" width="13.28515625" customWidth="1"/>
  </cols>
  <sheetData>
    <row r="3" spans="1:29" ht="6.75" customHeight="1"/>
    <row r="4" spans="1:29" s="1" customFormat="1" ht="12" customHeight="1">
      <c r="A4" s="58" t="s">
        <v>13</v>
      </c>
      <c r="B4" s="58" t="s">
        <v>21</v>
      </c>
      <c r="C4" s="60" t="s">
        <v>38</v>
      </c>
      <c r="D4" s="58" t="s">
        <v>37</v>
      </c>
      <c r="E4" s="58" t="s">
        <v>22</v>
      </c>
      <c r="F4" s="58"/>
      <c r="G4" s="58" t="s">
        <v>23</v>
      </c>
      <c r="H4" s="58"/>
      <c r="I4" s="59" t="s">
        <v>44</v>
      </c>
      <c r="J4" s="59"/>
      <c r="K4" s="59" t="s">
        <v>43</v>
      </c>
      <c r="L4" s="59"/>
      <c r="M4" s="59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9" s="1" customFormat="1" ht="39" customHeight="1">
      <c r="A5" s="58"/>
      <c r="B5" s="58"/>
      <c r="C5" s="61"/>
      <c r="D5" s="58"/>
      <c r="E5" s="58"/>
      <c r="F5" s="58"/>
      <c r="G5" s="58"/>
      <c r="H5" s="58"/>
      <c r="I5" s="59"/>
      <c r="J5" s="59"/>
      <c r="K5" s="59"/>
      <c r="L5" s="59"/>
      <c r="M5" s="59"/>
      <c r="N5" s="71" t="s">
        <v>34</v>
      </c>
      <c r="O5" s="74" t="s">
        <v>47</v>
      </c>
      <c r="P5" s="67" t="s">
        <v>24</v>
      </c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29" s="1" customFormat="1" ht="12" customHeight="1">
      <c r="A6" s="58"/>
      <c r="B6" s="58"/>
      <c r="C6" s="61"/>
      <c r="D6" s="58"/>
      <c r="E6" s="58" t="s">
        <v>25</v>
      </c>
      <c r="F6" s="58"/>
      <c r="G6" s="58" t="s">
        <v>25</v>
      </c>
      <c r="H6" s="58"/>
      <c r="I6" s="58" t="s">
        <v>25</v>
      </c>
      <c r="J6" s="58"/>
      <c r="K6" s="58" t="s">
        <v>25</v>
      </c>
      <c r="L6" s="58"/>
      <c r="M6" s="58"/>
      <c r="N6" s="72"/>
      <c r="O6" s="75"/>
      <c r="P6" s="63" t="s">
        <v>6</v>
      </c>
      <c r="Q6" s="64"/>
      <c r="R6" s="63" t="s">
        <v>7</v>
      </c>
      <c r="S6" s="64"/>
      <c r="T6" s="63" t="s">
        <v>8</v>
      </c>
      <c r="U6" s="64"/>
      <c r="V6" s="63" t="s">
        <v>9</v>
      </c>
      <c r="W6" s="64"/>
      <c r="X6" s="63" t="s">
        <v>10</v>
      </c>
      <c r="Y6" s="64"/>
      <c r="Z6" s="63" t="s">
        <v>11</v>
      </c>
      <c r="AA6" s="64"/>
    </row>
    <row r="7" spans="1:29" s="1" customFormat="1" ht="41.25" customHeight="1">
      <c r="A7" s="58"/>
      <c r="B7" s="58"/>
      <c r="C7" s="62"/>
      <c r="D7" s="58"/>
      <c r="E7" s="3" t="s">
        <v>26</v>
      </c>
      <c r="F7" s="3" t="s">
        <v>27</v>
      </c>
      <c r="G7" s="3" t="s">
        <v>26</v>
      </c>
      <c r="H7" s="3" t="s">
        <v>27</v>
      </c>
      <c r="I7" s="3" t="s">
        <v>26</v>
      </c>
      <c r="J7" s="3" t="s">
        <v>27</v>
      </c>
      <c r="K7" s="3" t="s">
        <v>26</v>
      </c>
      <c r="L7" s="3" t="s">
        <v>27</v>
      </c>
      <c r="M7" s="3" t="s">
        <v>20</v>
      </c>
      <c r="N7" s="72"/>
      <c r="O7" s="76"/>
      <c r="P7" s="2" t="s">
        <v>28</v>
      </c>
      <c r="Q7" s="4" t="s">
        <v>29</v>
      </c>
      <c r="R7" s="2" t="s">
        <v>28</v>
      </c>
      <c r="S7" s="4" t="s">
        <v>29</v>
      </c>
      <c r="T7" s="2" t="s">
        <v>28</v>
      </c>
      <c r="U7" s="4" t="s">
        <v>29</v>
      </c>
      <c r="V7" s="2" t="s">
        <v>28</v>
      </c>
      <c r="W7" s="4" t="s">
        <v>29</v>
      </c>
      <c r="X7" s="2" t="s">
        <v>28</v>
      </c>
      <c r="Y7" s="4" t="s">
        <v>29</v>
      </c>
      <c r="Z7" s="2" t="s">
        <v>28</v>
      </c>
      <c r="AA7" s="4" t="s">
        <v>29</v>
      </c>
    </row>
    <row r="8" spans="1:29" s="1" customFormat="1" ht="12">
      <c r="A8" s="5">
        <v>1</v>
      </c>
      <c r="B8" s="5">
        <f>A8+1</f>
        <v>2</v>
      </c>
      <c r="C8" s="5"/>
      <c r="D8" s="5">
        <f>C8+1</f>
        <v>1</v>
      </c>
      <c r="E8" s="5">
        <f t="shared" ref="E8:O8" si="0">D8+1</f>
        <v>2</v>
      </c>
      <c r="F8" s="5">
        <f t="shared" si="0"/>
        <v>3</v>
      </c>
      <c r="G8" s="5">
        <f t="shared" si="0"/>
        <v>4</v>
      </c>
      <c r="H8" s="5">
        <f t="shared" si="0"/>
        <v>5</v>
      </c>
      <c r="I8" s="5">
        <f t="shared" si="0"/>
        <v>6</v>
      </c>
      <c r="J8" s="5">
        <f t="shared" si="0"/>
        <v>7</v>
      </c>
      <c r="K8" s="5">
        <f t="shared" si="0"/>
        <v>8</v>
      </c>
      <c r="L8" s="5">
        <f t="shared" si="0"/>
        <v>9</v>
      </c>
      <c r="M8" s="5">
        <f t="shared" si="0"/>
        <v>10</v>
      </c>
      <c r="N8" s="5">
        <f t="shared" si="0"/>
        <v>11</v>
      </c>
      <c r="O8" s="5">
        <f t="shared" si="0"/>
        <v>12</v>
      </c>
      <c r="P8" s="5"/>
      <c r="Q8" s="6">
        <f>O8+1</f>
        <v>13</v>
      </c>
      <c r="R8" s="5"/>
      <c r="S8" s="6">
        <f>Q8+1</f>
        <v>14</v>
      </c>
      <c r="T8" s="5"/>
      <c r="U8" s="6">
        <f>S8+1</f>
        <v>15</v>
      </c>
      <c r="V8" s="5"/>
      <c r="W8" s="6">
        <f>U8+1</f>
        <v>16</v>
      </c>
      <c r="X8" s="5"/>
      <c r="Y8" s="6">
        <f>W8+1</f>
        <v>17</v>
      </c>
      <c r="Z8" s="5"/>
      <c r="AA8" s="6">
        <f>Y8+1</f>
        <v>18</v>
      </c>
    </row>
    <row r="9" spans="1:29" s="1" customFormat="1" ht="36.75" customHeight="1">
      <c r="A9" s="5">
        <v>1</v>
      </c>
      <c r="B9" s="8" t="s">
        <v>14</v>
      </c>
      <c r="C9" s="5">
        <v>1</v>
      </c>
      <c r="D9" s="5">
        <v>1</v>
      </c>
      <c r="E9" s="51" t="s">
        <v>35</v>
      </c>
      <c r="F9" s="5" t="s">
        <v>35</v>
      </c>
      <c r="G9" s="10">
        <v>24</v>
      </c>
      <c r="H9" s="5">
        <v>24</v>
      </c>
      <c r="I9" s="9">
        <v>129</v>
      </c>
      <c r="J9" s="9">
        <v>54</v>
      </c>
      <c r="K9" s="9">
        <f>I9*G9*D9</f>
        <v>3096</v>
      </c>
      <c r="L9" s="9">
        <f>J9*H9*D9</f>
        <v>1296</v>
      </c>
      <c r="M9" s="10">
        <f>SUM(K9:L9)</f>
        <v>4392</v>
      </c>
      <c r="N9" s="11">
        <v>160</v>
      </c>
      <c r="O9" s="12">
        <f>M9*N9</f>
        <v>702720</v>
      </c>
      <c r="P9" s="13">
        <f>(21*G9+9*H9)*D9</f>
        <v>720</v>
      </c>
      <c r="Q9" s="38">
        <f>P9*N9</f>
        <v>115200</v>
      </c>
      <c r="R9" s="15">
        <f t="shared" ref="R9:R17" si="1">(21*G9+10*H9)*D9</f>
        <v>744</v>
      </c>
      <c r="S9" s="47">
        <f>R9*N9</f>
        <v>119040</v>
      </c>
      <c r="T9" s="15">
        <f t="shared" ref="T9:T17" si="2">(23*G9+8*H9)*D9</f>
        <v>744</v>
      </c>
      <c r="U9" s="47">
        <f>T9*N9</f>
        <v>119040</v>
      </c>
      <c r="V9" s="15">
        <f>(21*G9+9*H9)*D9</f>
        <v>720</v>
      </c>
      <c r="W9" s="47">
        <f>V9*N9</f>
        <v>115200</v>
      </c>
      <c r="X9" s="15">
        <f>(22*G9+9*H9)*D9</f>
        <v>744</v>
      </c>
      <c r="Y9" s="47">
        <f>X9*N9</f>
        <v>119040</v>
      </c>
      <c r="Z9" s="15">
        <f>(21*G9+9*H9)*D9</f>
        <v>720</v>
      </c>
      <c r="AA9" s="47">
        <f>Z9*N9</f>
        <v>115200</v>
      </c>
      <c r="AB9" s="17"/>
      <c r="AC9" s="17"/>
    </row>
    <row r="10" spans="1:29" s="1" customFormat="1" ht="36.75" customHeight="1">
      <c r="A10" s="5">
        <f>A9+1</f>
        <v>2</v>
      </c>
      <c r="B10" s="8" t="s">
        <v>15</v>
      </c>
      <c r="C10" s="5">
        <v>1</v>
      </c>
      <c r="D10" s="5">
        <v>2</v>
      </c>
      <c r="E10" s="51" t="s">
        <v>35</v>
      </c>
      <c r="F10" s="5" t="s">
        <v>35</v>
      </c>
      <c r="G10" s="5">
        <v>24</v>
      </c>
      <c r="H10" s="5">
        <v>24</v>
      </c>
      <c r="I10" s="9">
        <v>129</v>
      </c>
      <c r="J10" s="9">
        <v>54</v>
      </c>
      <c r="K10" s="9">
        <f t="shared" ref="K10:K17" si="3">I10*G10*D10</f>
        <v>6192</v>
      </c>
      <c r="L10" s="9">
        <f t="shared" ref="L10:L17" si="4">J10*H10*D10</f>
        <v>2592</v>
      </c>
      <c r="M10" s="10">
        <f t="shared" ref="M10:M17" si="5">SUM(K10:L10)</f>
        <v>8784</v>
      </c>
      <c r="N10" s="11">
        <v>160</v>
      </c>
      <c r="O10" s="12">
        <f t="shared" ref="O10:O16" si="6">M10*N10</f>
        <v>1405440</v>
      </c>
      <c r="P10" s="13">
        <f t="shared" ref="P10:P17" si="7">(21*G10+9*H10)*D10</f>
        <v>1440</v>
      </c>
      <c r="Q10" s="38">
        <f t="shared" ref="Q10:Q17" si="8">P10*N10</f>
        <v>230400</v>
      </c>
      <c r="R10" s="15">
        <f t="shared" si="1"/>
        <v>1488</v>
      </c>
      <c r="S10" s="47">
        <f t="shared" ref="S10:S17" si="9">R10*N10</f>
        <v>238080</v>
      </c>
      <c r="T10" s="15">
        <f t="shared" si="2"/>
        <v>1488</v>
      </c>
      <c r="U10" s="47">
        <f t="shared" ref="U10:U17" si="10">T10*N10</f>
        <v>238080</v>
      </c>
      <c r="V10" s="15">
        <f t="shared" ref="V10:V17" si="11">(21*G10+9*H10)*D10</f>
        <v>1440</v>
      </c>
      <c r="W10" s="47">
        <f t="shared" ref="W10:W17" si="12">V10*N10</f>
        <v>230400</v>
      </c>
      <c r="X10" s="15">
        <f t="shared" ref="X10:X17" si="13">(22*G10+9*H10)*D10</f>
        <v>1488</v>
      </c>
      <c r="Y10" s="47">
        <f t="shared" ref="Y10:Y17" si="14">X10*N10</f>
        <v>238080</v>
      </c>
      <c r="Z10" s="15">
        <f t="shared" ref="Z10:Z16" si="15">(21*G10+9*H10)*D10</f>
        <v>1440</v>
      </c>
      <c r="AA10" s="47">
        <f t="shared" ref="AA10:AA17" si="16">Z10*N10</f>
        <v>230400</v>
      </c>
      <c r="AB10" s="17"/>
      <c r="AC10" s="17"/>
    </row>
    <row r="11" spans="1:29" s="1" customFormat="1" ht="27" customHeight="1">
      <c r="A11" s="80">
        <f>A10+1</f>
        <v>3</v>
      </c>
      <c r="B11" s="77" t="s">
        <v>42</v>
      </c>
      <c r="C11" s="5">
        <v>1</v>
      </c>
      <c r="D11" s="5">
        <v>2</v>
      </c>
      <c r="E11" s="5" t="s">
        <v>35</v>
      </c>
      <c r="F11" s="5" t="s">
        <v>35</v>
      </c>
      <c r="G11" s="5">
        <v>24</v>
      </c>
      <c r="H11" s="5">
        <v>24</v>
      </c>
      <c r="I11" s="9">
        <v>129</v>
      </c>
      <c r="J11" s="9">
        <v>54</v>
      </c>
      <c r="K11" s="9">
        <f t="shared" si="3"/>
        <v>6192</v>
      </c>
      <c r="L11" s="9">
        <f t="shared" si="4"/>
        <v>2592</v>
      </c>
      <c r="M11" s="10">
        <f t="shared" si="5"/>
        <v>8784</v>
      </c>
      <c r="N11" s="11">
        <v>160</v>
      </c>
      <c r="O11" s="12">
        <f>M11*N11</f>
        <v>1405440</v>
      </c>
      <c r="P11" s="13">
        <f t="shared" si="7"/>
        <v>1440</v>
      </c>
      <c r="Q11" s="38">
        <f>P11*N11</f>
        <v>230400</v>
      </c>
      <c r="R11" s="15">
        <f t="shared" si="1"/>
        <v>1488</v>
      </c>
      <c r="S11" s="47">
        <f>R11*N11</f>
        <v>238080</v>
      </c>
      <c r="T11" s="15">
        <f t="shared" si="2"/>
        <v>1488</v>
      </c>
      <c r="U11" s="47">
        <f>T11*N11</f>
        <v>238080</v>
      </c>
      <c r="V11" s="15">
        <f t="shared" si="11"/>
        <v>1440</v>
      </c>
      <c r="W11" s="47">
        <f>V11*N11</f>
        <v>230400</v>
      </c>
      <c r="X11" s="15">
        <f t="shared" si="13"/>
        <v>1488</v>
      </c>
      <c r="Y11" s="47">
        <f>X11*N11</f>
        <v>238080</v>
      </c>
      <c r="Z11" s="15">
        <f t="shared" si="15"/>
        <v>1440</v>
      </c>
      <c r="AA11" s="47">
        <f>Z11*N11</f>
        <v>230400</v>
      </c>
      <c r="AB11" s="17"/>
      <c r="AC11" s="17"/>
    </row>
    <row r="12" spans="1:29" s="1" customFormat="1" ht="27" customHeight="1">
      <c r="A12" s="80"/>
      <c r="B12" s="78"/>
      <c r="C12" s="5"/>
      <c r="D12" s="5"/>
      <c r="E12" s="52"/>
      <c r="F12" s="5"/>
      <c r="G12" s="5"/>
      <c r="H12" s="5"/>
      <c r="I12" s="9"/>
      <c r="J12" s="9"/>
      <c r="K12" s="9">
        <f t="shared" si="3"/>
        <v>0</v>
      </c>
      <c r="L12" s="9">
        <f t="shared" si="4"/>
        <v>0</v>
      </c>
      <c r="M12" s="10">
        <f t="shared" si="5"/>
        <v>0</v>
      </c>
      <c r="N12" s="11">
        <v>160</v>
      </c>
      <c r="O12" s="12">
        <f>M12*N12</f>
        <v>0</v>
      </c>
      <c r="P12" s="13">
        <f t="shared" si="7"/>
        <v>0</v>
      </c>
      <c r="Q12" s="38">
        <f>P12*N12</f>
        <v>0</v>
      </c>
      <c r="R12" s="15">
        <f t="shared" si="1"/>
        <v>0</v>
      </c>
      <c r="S12" s="47">
        <f>R12*N12</f>
        <v>0</v>
      </c>
      <c r="T12" s="15">
        <f t="shared" si="2"/>
        <v>0</v>
      </c>
      <c r="U12" s="47">
        <f>T12*N12</f>
        <v>0</v>
      </c>
      <c r="V12" s="15">
        <f t="shared" si="11"/>
        <v>0</v>
      </c>
      <c r="W12" s="47">
        <f>V12*N12</f>
        <v>0</v>
      </c>
      <c r="X12" s="15">
        <f t="shared" si="13"/>
        <v>0</v>
      </c>
      <c r="Y12" s="47">
        <f>X12*N12</f>
        <v>0</v>
      </c>
      <c r="Z12" s="15">
        <f t="shared" si="15"/>
        <v>0</v>
      </c>
      <c r="AA12" s="47">
        <f>Z12*N12</f>
        <v>0</v>
      </c>
      <c r="AB12" s="17"/>
      <c r="AC12" s="17"/>
    </row>
    <row r="13" spans="1:29" s="1" customFormat="1" ht="27" customHeight="1">
      <c r="A13" s="80"/>
      <c r="B13" s="79"/>
      <c r="C13" s="5"/>
      <c r="D13" s="5"/>
      <c r="E13" s="51"/>
      <c r="F13" s="5"/>
      <c r="G13" s="5"/>
      <c r="H13" s="5"/>
      <c r="I13" s="9"/>
      <c r="J13" s="9"/>
      <c r="K13" s="9">
        <f>I13*G13*D13</f>
        <v>0</v>
      </c>
      <c r="L13" s="9">
        <f t="shared" si="4"/>
        <v>0</v>
      </c>
      <c r="M13" s="10">
        <f t="shared" si="5"/>
        <v>0</v>
      </c>
      <c r="N13" s="11">
        <v>160</v>
      </c>
      <c r="O13" s="12">
        <f>M13*N13</f>
        <v>0</v>
      </c>
      <c r="P13" s="13">
        <f t="shared" si="7"/>
        <v>0</v>
      </c>
      <c r="Q13" s="38">
        <f>P13*N13</f>
        <v>0</v>
      </c>
      <c r="R13" s="15">
        <f t="shared" si="1"/>
        <v>0</v>
      </c>
      <c r="S13" s="47">
        <f>R13*N13</f>
        <v>0</v>
      </c>
      <c r="T13" s="15">
        <f t="shared" si="2"/>
        <v>0</v>
      </c>
      <c r="U13" s="47">
        <f>T13*N13</f>
        <v>0</v>
      </c>
      <c r="V13" s="15">
        <f t="shared" si="11"/>
        <v>0</v>
      </c>
      <c r="W13" s="47">
        <f>V13*N13</f>
        <v>0</v>
      </c>
      <c r="X13" s="15">
        <f t="shared" si="13"/>
        <v>0</v>
      </c>
      <c r="Y13" s="47">
        <f>X13*N13</f>
        <v>0</v>
      </c>
      <c r="Z13" s="15">
        <f t="shared" si="15"/>
        <v>0</v>
      </c>
      <c r="AA13" s="47">
        <f>Z13*N13</f>
        <v>0</v>
      </c>
      <c r="AB13" s="17"/>
      <c r="AC13" s="17"/>
    </row>
    <row r="14" spans="1:29" s="1" customFormat="1" ht="27" customHeight="1">
      <c r="A14" s="80">
        <v>4</v>
      </c>
      <c r="B14" s="82" t="s">
        <v>45</v>
      </c>
      <c r="C14" s="53"/>
      <c r="D14" s="53"/>
      <c r="E14" s="53"/>
      <c r="F14" s="53"/>
      <c r="G14" s="53"/>
      <c r="H14" s="53"/>
      <c r="I14" s="9"/>
      <c r="J14" s="9"/>
      <c r="K14" s="9">
        <f t="shared" si="3"/>
        <v>0</v>
      </c>
      <c r="L14" s="9">
        <f t="shared" si="4"/>
        <v>0</v>
      </c>
      <c r="M14" s="10">
        <f t="shared" si="5"/>
        <v>0</v>
      </c>
      <c r="N14" s="11">
        <v>160</v>
      </c>
      <c r="O14" s="12">
        <f t="shared" si="6"/>
        <v>0</v>
      </c>
      <c r="P14" s="13">
        <f t="shared" si="7"/>
        <v>0</v>
      </c>
      <c r="Q14" s="38">
        <f t="shared" si="8"/>
        <v>0</v>
      </c>
      <c r="R14" s="48">
        <f t="shared" si="1"/>
        <v>0</v>
      </c>
      <c r="S14" s="47">
        <f t="shared" si="9"/>
        <v>0</v>
      </c>
      <c r="T14" s="15">
        <f t="shared" si="2"/>
        <v>0</v>
      </c>
      <c r="U14" s="47">
        <f t="shared" si="10"/>
        <v>0</v>
      </c>
      <c r="V14" s="15">
        <f t="shared" si="11"/>
        <v>0</v>
      </c>
      <c r="W14" s="47">
        <f t="shared" si="12"/>
        <v>0</v>
      </c>
      <c r="X14" s="15">
        <f t="shared" si="13"/>
        <v>0</v>
      </c>
      <c r="Y14" s="47">
        <f t="shared" si="14"/>
        <v>0</v>
      </c>
      <c r="Z14" s="15">
        <f t="shared" si="15"/>
        <v>0</v>
      </c>
      <c r="AA14" s="47">
        <f t="shared" si="16"/>
        <v>0</v>
      </c>
      <c r="AB14" s="17"/>
      <c r="AC14" s="17"/>
    </row>
    <row r="15" spans="1:29" s="1" customFormat="1" ht="27" customHeight="1">
      <c r="A15" s="80"/>
      <c r="B15" s="82"/>
      <c r="C15" s="53">
        <v>1</v>
      </c>
      <c r="D15" s="53">
        <v>1</v>
      </c>
      <c r="E15" s="53" t="s">
        <v>35</v>
      </c>
      <c r="F15" s="53" t="s">
        <v>35</v>
      </c>
      <c r="G15" s="10">
        <v>24</v>
      </c>
      <c r="H15" s="53">
        <v>24</v>
      </c>
      <c r="I15" s="9">
        <v>129</v>
      </c>
      <c r="J15" s="9">
        <v>54</v>
      </c>
      <c r="K15" s="9">
        <f t="shared" si="3"/>
        <v>3096</v>
      </c>
      <c r="L15" s="9">
        <f t="shared" si="4"/>
        <v>1296</v>
      </c>
      <c r="M15" s="49">
        <f t="shared" si="5"/>
        <v>4392</v>
      </c>
      <c r="N15" s="11">
        <v>160</v>
      </c>
      <c r="O15" s="12">
        <f t="shared" si="6"/>
        <v>702720</v>
      </c>
      <c r="P15" s="13">
        <f t="shared" si="7"/>
        <v>720</v>
      </c>
      <c r="Q15" s="38">
        <f t="shared" si="8"/>
        <v>115200</v>
      </c>
      <c r="R15" s="15">
        <f t="shared" si="1"/>
        <v>744</v>
      </c>
      <c r="S15" s="47">
        <f t="shared" si="9"/>
        <v>119040</v>
      </c>
      <c r="T15" s="15">
        <f t="shared" si="2"/>
        <v>744</v>
      </c>
      <c r="U15" s="47">
        <f t="shared" si="10"/>
        <v>119040</v>
      </c>
      <c r="V15" s="15">
        <f t="shared" si="11"/>
        <v>720</v>
      </c>
      <c r="W15" s="47">
        <f t="shared" si="12"/>
        <v>115200</v>
      </c>
      <c r="X15" s="15">
        <f t="shared" si="13"/>
        <v>744</v>
      </c>
      <c r="Y15" s="47">
        <f t="shared" si="14"/>
        <v>119040</v>
      </c>
      <c r="Z15" s="15">
        <f t="shared" si="15"/>
        <v>720</v>
      </c>
      <c r="AA15" s="47">
        <f t="shared" si="16"/>
        <v>115200</v>
      </c>
      <c r="AB15" s="17"/>
      <c r="AC15" s="17"/>
    </row>
    <row r="16" spans="1:29" s="1" customFormat="1" ht="39.75" customHeight="1">
      <c r="A16" s="53">
        <v>5</v>
      </c>
      <c r="B16" s="8" t="s">
        <v>46</v>
      </c>
      <c r="C16" s="53">
        <v>1</v>
      </c>
      <c r="D16" s="53">
        <v>1</v>
      </c>
      <c r="E16" s="53" t="s">
        <v>35</v>
      </c>
      <c r="F16" s="53" t="s">
        <v>35</v>
      </c>
      <c r="G16" s="53">
        <v>24</v>
      </c>
      <c r="H16" s="53">
        <v>24</v>
      </c>
      <c r="I16" s="9">
        <v>129</v>
      </c>
      <c r="J16" s="9">
        <v>54</v>
      </c>
      <c r="K16" s="9">
        <f t="shared" si="3"/>
        <v>3096</v>
      </c>
      <c r="L16" s="9">
        <f t="shared" si="4"/>
        <v>1296</v>
      </c>
      <c r="M16" s="49">
        <f t="shared" si="5"/>
        <v>4392</v>
      </c>
      <c r="N16" s="11">
        <v>160</v>
      </c>
      <c r="O16" s="12">
        <f t="shared" si="6"/>
        <v>702720</v>
      </c>
      <c r="P16" s="13">
        <f t="shared" si="7"/>
        <v>720</v>
      </c>
      <c r="Q16" s="38">
        <f t="shared" si="8"/>
        <v>115200</v>
      </c>
      <c r="R16" s="15">
        <f t="shared" si="1"/>
        <v>744</v>
      </c>
      <c r="S16" s="47">
        <f t="shared" si="9"/>
        <v>119040</v>
      </c>
      <c r="T16" s="15">
        <f t="shared" si="2"/>
        <v>744</v>
      </c>
      <c r="U16" s="47">
        <f t="shared" si="10"/>
        <v>119040</v>
      </c>
      <c r="V16" s="15">
        <f t="shared" si="11"/>
        <v>720</v>
      </c>
      <c r="W16" s="47">
        <f t="shared" si="12"/>
        <v>115200</v>
      </c>
      <c r="X16" s="15">
        <f t="shared" si="13"/>
        <v>744</v>
      </c>
      <c r="Y16" s="47">
        <f t="shared" si="14"/>
        <v>119040</v>
      </c>
      <c r="Z16" s="15">
        <f t="shared" si="15"/>
        <v>720</v>
      </c>
      <c r="AA16" s="47">
        <f t="shared" si="16"/>
        <v>115200</v>
      </c>
      <c r="AB16" s="17"/>
      <c r="AC16" s="17"/>
    </row>
    <row r="17" spans="1:29" s="1" customFormat="1" ht="39.75" customHeight="1">
      <c r="A17" s="53">
        <v>6</v>
      </c>
      <c r="B17" s="8" t="s">
        <v>48</v>
      </c>
      <c r="C17" s="53"/>
      <c r="D17" s="53"/>
      <c r="E17" s="53"/>
      <c r="F17" s="53"/>
      <c r="G17" s="10"/>
      <c r="H17" s="53"/>
      <c r="I17" s="9"/>
      <c r="J17" s="9"/>
      <c r="K17" s="9">
        <f t="shared" si="3"/>
        <v>0</v>
      </c>
      <c r="L17" s="9">
        <f t="shared" si="4"/>
        <v>0</v>
      </c>
      <c r="M17" s="49">
        <f t="shared" si="5"/>
        <v>0</v>
      </c>
      <c r="N17" s="11">
        <v>160</v>
      </c>
      <c r="O17" s="12">
        <f>M17*N17</f>
        <v>0</v>
      </c>
      <c r="P17" s="13">
        <f t="shared" si="7"/>
        <v>0</v>
      </c>
      <c r="Q17" s="38">
        <f t="shared" si="8"/>
        <v>0</v>
      </c>
      <c r="R17" s="15">
        <f t="shared" si="1"/>
        <v>0</v>
      </c>
      <c r="S17" s="47">
        <f t="shared" si="9"/>
        <v>0</v>
      </c>
      <c r="T17" s="15">
        <f t="shared" si="2"/>
        <v>0</v>
      </c>
      <c r="U17" s="47">
        <f t="shared" si="10"/>
        <v>0</v>
      </c>
      <c r="V17" s="15">
        <f t="shared" si="11"/>
        <v>0</v>
      </c>
      <c r="W17" s="47">
        <f t="shared" si="12"/>
        <v>0</v>
      </c>
      <c r="X17" s="15">
        <f t="shared" si="13"/>
        <v>0</v>
      </c>
      <c r="Y17" s="47">
        <f t="shared" si="14"/>
        <v>0</v>
      </c>
      <c r="Z17" s="15">
        <f>(21*G17+9*H17)*D17</f>
        <v>0</v>
      </c>
      <c r="AA17" s="47">
        <f t="shared" si="16"/>
        <v>0</v>
      </c>
      <c r="AB17" s="17"/>
      <c r="AC17" s="17"/>
    </row>
    <row r="18" spans="1:29" s="46" customFormat="1" ht="11.25">
      <c r="A18" s="39" t="s">
        <v>0</v>
      </c>
      <c r="B18" s="40"/>
      <c r="C18" s="40"/>
      <c r="D18" s="40"/>
      <c r="E18" s="40"/>
      <c r="F18" s="40"/>
      <c r="G18" s="40"/>
      <c r="H18" s="40"/>
      <c r="I18" s="41">
        <f>SUM(I9:I17)</f>
        <v>645</v>
      </c>
      <c r="J18" s="41">
        <f>SUM(J9:J17)</f>
        <v>270</v>
      </c>
      <c r="K18" s="41">
        <f>SUM(K9:K17)</f>
        <v>21672</v>
      </c>
      <c r="L18" s="41">
        <f>SUM(L9:L17)</f>
        <v>9072</v>
      </c>
      <c r="M18" s="41">
        <f>SUM(M9:M17)</f>
        <v>30744</v>
      </c>
      <c r="N18" s="42"/>
      <c r="O18" s="42">
        <f>SUM(O9:O17)</f>
        <v>4919040</v>
      </c>
      <c r="P18" s="43">
        <f t="shared" ref="P18:AA18" si="17">SUM(P9:P17)</f>
        <v>5040</v>
      </c>
      <c r="Q18" s="44">
        <f t="shared" si="17"/>
        <v>806400</v>
      </c>
      <c r="R18" s="43">
        <f t="shared" si="17"/>
        <v>5208</v>
      </c>
      <c r="S18" s="44">
        <f t="shared" si="17"/>
        <v>833280</v>
      </c>
      <c r="T18" s="43">
        <f t="shared" si="17"/>
        <v>5208</v>
      </c>
      <c r="U18" s="44">
        <f t="shared" si="17"/>
        <v>833280</v>
      </c>
      <c r="V18" s="43">
        <f t="shared" si="17"/>
        <v>5040</v>
      </c>
      <c r="W18" s="44">
        <f t="shared" si="17"/>
        <v>806400</v>
      </c>
      <c r="X18" s="43">
        <f t="shared" si="17"/>
        <v>5208</v>
      </c>
      <c r="Y18" s="44">
        <f t="shared" si="17"/>
        <v>833280</v>
      </c>
      <c r="Z18" s="43">
        <f t="shared" si="17"/>
        <v>5040</v>
      </c>
      <c r="AA18" s="44">
        <f t="shared" si="17"/>
        <v>806400</v>
      </c>
      <c r="AB18" s="45"/>
      <c r="AC18" s="45"/>
    </row>
    <row r="19" spans="1:29" s="1" customFormat="1" ht="12">
      <c r="I19" s="65"/>
      <c r="J19" s="65"/>
      <c r="K19" s="65"/>
      <c r="L19" s="25"/>
      <c r="M19" s="26"/>
      <c r="N19" s="25"/>
      <c r="O19" s="27"/>
      <c r="P19" s="27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9" s="1" customFormat="1" ht="12">
      <c r="I20" s="65"/>
      <c r="J20" s="65"/>
      <c r="K20" s="65"/>
      <c r="L20" s="29"/>
      <c r="M20" s="29"/>
      <c r="N20" s="29"/>
      <c r="O20" s="30">
        <f>Q18+S18+U18+W18+Y18+AA18</f>
        <v>4919040</v>
      </c>
      <c r="P20" s="1" t="s">
        <v>31</v>
      </c>
    </row>
    <row r="21" spans="1:29" s="1" customFormat="1">
      <c r="A21" s="81" t="s">
        <v>49</v>
      </c>
      <c r="B21" s="81"/>
      <c r="C21" s="81"/>
      <c r="D21" s="81"/>
      <c r="E21" s="81"/>
      <c r="F21" s="81"/>
      <c r="G21" s="81"/>
      <c r="H21" s="81"/>
      <c r="N21" s="33"/>
      <c r="O21" s="34">
        <f>P18+R18+T18+V18+X18+Z18</f>
        <v>30744</v>
      </c>
      <c r="P21" s="73" t="s">
        <v>32</v>
      </c>
      <c r="Q21" s="73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9" s="1" customFormat="1" ht="24">
      <c r="B22" s="50"/>
      <c r="C22" s="31"/>
      <c r="D22" s="31"/>
      <c r="E22" s="31"/>
      <c r="N22" s="33"/>
      <c r="O22" s="31" t="s">
        <v>33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</sheetData>
  <mergeCells count="30">
    <mergeCell ref="Z6:AA6"/>
    <mergeCell ref="A14:A15"/>
    <mergeCell ref="B14:B15"/>
    <mergeCell ref="I19:I20"/>
    <mergeCell ref="J19:J20"/>
    <mergeCell ref="K19:K20"/>
    <mergeCell ref="P6:Q6"/>
    <mergeCell ref="R6:S6"/>
    <mergeCell ref="T6:U6"/>
    <mergeCell ref="V6:W6"/>
    <mergeCell ref="X6:Y6"/>
    <mergeCell ref="A4:A7"/>
    <mergeCell ref="B4:B7"/>
    <mergeCell ref="C4:C7"/>
    <mergeCell ref="A21:H21"/>
    <mergeCell ref="D4:D7"/>
    <mergeCell ref="E4:F5"/>
    <mergeCell ref="P5:AA5"/>
    <mergeCell ref="O5:O7"/>
    <mergeCell ref="B11:B13"/>
    <mergeCell ref="E6:F6"/>
    <mergeCell ref="G6:H6"/>
    <mergeCell ref="I6:J6"/>
    <mergeCell ref="K6:M6"/>
    <mergeCell ref="I4:J5"/>
    <mergeCell ref="K4:M5"/>
    <mergeCell ref="N5:N7"/>
    <mergeCell ref="G4:H5"/>
    <mergeCell ref="A11:A13"/>
    <mergeCell ref="P21:Q2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2" sqref="H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2019(1)</vt:lpstr>
      <vt:lpstr>2023 </vt:lpstr>
      <vt:lpstr>Лист2</vt:lpstr>
    </vt:vector>
  </TitlesOfParts>
  <Company>eco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Tatbor</dc:creator>
  <cp:lastModifiedBy>Козлов</cp:lastModifiedBy>
  <cp:lastPrinted>2023-05-10T02:23:56Z</cp:lastPrinted>
  <dcterms:created xsi:type="dcterms:W3CDTF">2011-08-17T02:07:35Z</dcterms:created>
  <dcterms:modified xsi:type="dcterms:W3CDTF">2023-05-10T02:24:32Z</dcterms:modified>
</cp:coreProperties>
</file>