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1" l="1"/>
  <c r="C17" i="1" s="1"/>
  <c r="G27" i="1"/>
  <c r="E27" i="1"/>
  <c r="H20" i="1"/>
  <c r="M20" i="1" s="1"/>
  <c r="I20" i="1"/>
  <c r="J20" i="1"/>
  <c r="H21" i="1"/>
  <c r="M21" i="1" s="1"/>
  <c r="I21" i="1"/>
  <c r="J21" i="1"/>
  <c r="K21" i="1" s="1"/>
  <c r="L21" i="1" s="1"/>
  <c r="H22" i="1"/>
  <c r="I22" i="1"/>
  <c r="J22" i="1"/>
  <c r="H23" i="1"/>
  <c r="M23" i="1" s="1"/>
  <c r="I23" i="1"/>
  <c r="J23" i="1"/>
  <c r="H24" i="1"/>
  <c r="M24" i="1" s="1"/>
  <c r="I24" i="1"/>
  <c r="J24" i="1"/>
  <c r="H25" i="1"/>
  <c r="M25" i="1" s="1"/>
  <c r="I25" i="1"/>
  <c r="J25" i="1"/>
  <c r="K25" i="1" s="1"/>
  <c r="L25" i="1" s="1"/>
  <c r="H26" i="1"/>
  <c r="M26" i="1" s="1"/>
  <c r="I26" i="1"/>
  <c r="J26" i="1"/>
  <c r="K26" i="1" l="1"/>
  <c r="L26" i="1" s="1"/>
  <c r="K24" i="1"/>
  <c r="L24" i="1" s="1"/>
  <c r="K23" i="1"/>
  <c r="L23" i="1" s="1"/>
  <c r="K20" i="1"/>
  <c r="L20" i="1" s="1"/>
  <c r="K22" i="1"/>
  <c r="L22" i="1" s="1"/>
  <c r="M22" i="1"/>
  <c r="M27" i="1" l="1"/>
</calcChain>
</file>

<file path=xl/sharedStrings.xml><?xml version="1.0" encoding="utf-8"?>
<sst xmlns="http://schemas.openxmlformats.org/spreadsheetml/2006/main" count="50" uniqueCount="44">
  <si>
    <t>№ п/п</t>
  </si>
  <si>
    <t>Наименование товара, работ, услуг</t>
  </si>
  <si>
    <t>Объем</t>
  </si>
  <si>
    <t>Ед.изм.</t>
  </si>
  <si>
    <t>Кол-во</t>
  </si>
  <si>
    <t>Цена за ед.изм.</t>
  </si>
  <si>
    <t>Совокупность значений</t>
  </si>
  <si>
    <t>Рыночная стоимость</t>
  </si>
  <si>
    <t>Кол-во знач.</t>
  </si>
  <si>
    <t>Сред.квадр.откл. σ=</t>
  </si>
  <si>
    <t>Коэфф вариации V=</t>
  </si>
  <si>
    <t>Начальная (максимальная) цена договора</t>
  </si>
  <si>
    <t>Средн. арифм.</t>
  </si>
  <si>
    <t>УТВЕРЖДАЮ:</t>
  </si>
  <si>
    <t>«Иркутская городская клиническая больница № 8»</t>
  </si>
  <si>
    <t>Ж.В. Есева</t>
  </si>
  <si>
    <t>Обоснование начальной (максимальной) цены договора</t>
  </si>
  <si>
    <t>Главный врач</t>
  </si>
  <si>
    <t>Заказчик: областное государственное автономное учреждение здравоохранения</t>
  </si>
  <si>
    <t xml:space="preserve">Использована общедоступная информации о ценах товаров, работ, услуг, полученная у поставщиков (подрядчиков, исполнителей), осуществляющих поставки идентичных товаров, работ, услуг, планируемых к закупкам. </t>
  </si>
  <si>
    <t>Используемый метод определения НМЦД: метод сопоставимых рыночных цен (анализ рынка) в соответствии с п.9.2 главы 9 Положения о закупке товаров, работ, услуг для нужд ОГАУЗ "ИГКБ № 8"</t>
  </si>
  <si>
    <t>Приложение № 4</t>
  </si>
  <si>
    <t>к Извещению о проведении закупки</t>
  </si>
  <si>
    <t>только субъекты малого и среднего предпринимательства</t>
  </si>
  <si>
    <t>путем запроса котировок в электронной форме, участниками которого могут являться</t>
  </si>
  <si>
    <t>Источник № 1</t>
  </si>
  <si>
    <t>Источник № 2</t>
  </si>
  <si>
    <t>Источник № 3</t>
  </si>
  <si>
    <t>шт</t>
  </si>
  <si>
    <t>упак</t>
  </si>
  <si>
    <t xml:space="preserve">на поставку расходных материалов для плазменного стерилизатора Пластер - 100 - Мед - Теко </t>
  </si>
  <si>
    <t>Журнал регистрации и контроля работы стерилизатора плазменного (пероксидного)</t>
  </si>
  <si>
    <t>Лоток для стерилизации
180ммх136ммх20мм</t>
  </si>
  <si>
    <t>рулон</t>
  </si>
  <si>
    <t>вх. № 3208-08/23 от 17.08.2023</t>
  </si>
  <si>
    <t>вх. № 3209-08/23 от 17.08.2023</t>
  </si>
  <si>
    <t>вх. № 3210-08/23 от 17.08.2023</t>
  </si>
  <si>
    <t>Индикатор химический для контроля пероксидной (плазменной) стерилизации «MGtest ПЕР 4 класс» (модификация С; размер 17х30 мм.; 500 шт.) или эквивалент</t>
  </si>
  <si>
    <t>Рулоны "Клинипак" для медицинской паровой, газовой, плазменной и радиационной стерилизации рулоны плоские (материал Тайвек/пленка) 75мм/100м или эквивалент</t>
  </si>
  <si>
    <t>Рулоны "Клинипак" для медицинской паровой, газовой, плазменной и радиационной стерилизации рулоны плоские (материал Тайвек/пленка) 150мм/100м или эквивалент</t>
  </si>
  <si>
    <t>Рулоны "Клинипак" для медицинской паровой, газовой, плазменной и радиационной стерилизации рулоны плоские (материал Тайвек/пленка) 300мм/70м или эквивалент</t>
  </si>
  <si>
    <t>Рулоны "Клинипак" для медицинской паровой, газовой, плазменной и радиационной стерилизации рулоны плоские (материал Тайвек/пленка) 270мм/70м или эквивалент</t>
  </si>
  <si>
    <t>Исходя из имеющегося у Заказчика объёма финансового обеспечения для осуществления закупки НМЦД устанавливается в размере 412972 руб. (четыреста двенадцать тысяч девятьсот семьдесят два рубля 00 копеек)</t>
  </si>
  <si>
    <t>№ 204-23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</si>
</sst>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right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right" indent="15"/>
    </xf>
    <xf numFmtId="2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topLeftCell="A19" zoomScale="85" zoomScaleNormal="85" zoomScalePageLayoutView="70" workbookViewId="0">
      <selection activeCell="G22" sqref="G22"/>
    </sheetView>
  </sheetViews>
  <sheetFormatPr defaultRowHeight="15" x14ac:dyDescent="0.25"/>
  <cols>
    <col min="1" max="1" width="6.140625" style="19" bestFit="1" customWidth="1"/>
    <col min="2" max="2" width="44.140625" style="19" bestFit="1" customWidth="1"/>
    <col min="3" max="3" width="11.7109375" style="19" customWidth="1"/>
    <col min="4" max="4" width="7.140625" style="19" bestFit="1" customWidth="1"/>
    <col min="5" max="5" width="16.5703125" style="1" customWidth="1"/>
    <col min="6" max="6" width="16.28515625" style="1" customWidth="1"/>
    <col min="7" max="7" width="15.42578125" style="1" customWidth="1"/>
    <col min="8" max="8" width="13.7109375" style="1" customWidth="1"/>
    <col min="9" max="9" width="9.42578125" style="19" customWidth="1"/>
    <col min="10" max="10" width="12.5703125" style="19" customWidth="1"/>
    <col min="11" max="11" width="10.28515625" style="19" customWidth="1"/>
    <col min="12" max="12" width="22.42578125" style="19" bestFit="1" customWidth="1"/>
    <col min="13" max="13" width="17.5703125" style="1" customWidth="1"/>
    <col min="14" max="14" width="9.140625" style="19"/>
    <col min="15" max="15" width="9.7109375" style="19" bestFit="1" customWidth="1"/>
    <col min="16" max="16" width="10.7109375" style="19" bestFit="1" customWidth="1"/>
    <col min="17" max="17" width="11.7109375" style="19" bestFit="1" customWidth="1"/>
    <col min="18" max="18" width="10.7109375" style="19" bestFit="1" customWidth="1"/>
    <col min="19" max="16384" width="9.140625" style="19"/>
  </cols>
  <sheetData>
    <row r="1" spans="2:13" x14ac:dyDescent="0.25">
      <c r="M1" s="15" t="s">
        <v>21</v>
      </c>
    </row>
    <row r="2" spans="2:13" ht="14.45" customHeight="1" x14ac:dyDescent="0.25">
      <c r="M2" s="15" t="s">
        <v>22</v>
      </c>
    </row>
    <row r="3" spans="2:13" x14ac:dyDescent="0.25">
      <c r="G3" s="33" t="s">
        <v>30</v>
      </c>
      <c r="H3" s="33"/>
      <c r="I3" s="33"/>
      <c r="J3" s="33"/>
      <c r="K3" s="33"/>
      <c r="L3" s="33"/>
      <c r="M3" s="33"/>
    </row>
    <row r="4" spans="2:13" x14ac:dyDescent="0.25">
      <c r="G4" s="12"/>
      <c r="H4" s="12"/>
      <c r="I4" s="8"/>
      <c r="J4" s="8"/>
      <c r="K4" s="8"/>
      <c r="L4" s="8"/>
      <c r="M4" s="16" t="s">
        <v>24</v>
      </c>
    </row>
    <row r="5" spans="2:13" x14ac:dyDescent="0.25">
      <c r="G5" s="12"/>
      <c r="H5" s="12"/>
      <c r="I5" s="8"/>
      <c r="J5" s="8"/>
      <c r="K5" s="8"/>
      <c r="L5" s="8"/>
      <c r="M5" s="16" t="s">
        <v>23</v>
      </c>
    </row>
    <row r="6" spans="2:13" ht="14.45" customHeight="1" x14ac:dyDescent="0.25">
      <c r="G6" s="12"/>
      <c r="H6" s="12"/>
      <c r="I6" s="8"/>
      <c r="J6" s="8"/>
      <c r="K6" s="8"/>
      <c r="L6" s="8"/>
      <c r="M6" s="16" t="s">
        <v>43</v>
      </c>
    </row>
    <row r="7" spans="2:13" x14ac:dyDescent="0.25">
      <c r="G7" s="12"/>
      <c r="H7" s="12"/>
      <c r="I7" s="8"/>
      <c r="J7" s="8"/>
      <c r="K7" s="8"/>
      <c r="L7" s="8"/>
      <c r="M7" s="12"/>
    </row>
    <row r="8" spans="2:13" x14ac:dyDescent="0.25">
      <c r="G8" s="12"/>
      <c r="H8" s="12"/>
      <c r="I8" s="8"/>
      <c r="J8" s="8"/>
      <c r="K8" s="8"/>
      <c r="L8" s="8"/>
      <c r="M8" s="13" t="s">
        <v>13</v>
      </c>
    </row>
    <row r="9" spans="2:13" x14ac:dyDescent="0.25">
      <c r="M9" s="2" t="s">
        <v>18</v>
      </c>
    </row>
    <row r="10" spans="2:13" x14ac:dyDescent="0.25">
      <c r="M10" s="2" t="s">
        <v>14</v>
      </c>
    </row>
    <row r="12" spans="2:13" ht="28.9" customHeight="1" x14ac:dyDescent="0.25">
      <c r="J12" s="39" t="s">
        <v>17</v>
      </c>
      <c r="K12" s="39"/>
      <c r="M12" s="1" t="s">
        <v>15</v>
      </c>
    </row>
    <row r="14" spans="2:13" x14ac:dyDescent="0.25">
      <c r="B14" s="39" t="s">
        <v>16</v>
      </c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2:13" hidden="1" x14ac:dyDescent="0.25"/>
    <row r="17" spans="1:15" ht="54.6" customHeight="1" x14ac:dyDescent="0.25">
      <c r="A17" s="43" t="s">
        <v>11</v>
      </c>
      <c r="B17" s="44"/>
      <c r="C17" s="45">
        <f>F27</f>
        <v>412972</v>
      </c>
      <c r="D17" s="46"/>
      <c r="E17" s="32" t="s">
        <v>34</v>
      </c>
      <c r="F17" s="32" t="s">
        <v>35</v>
      </c>
      <c r="G17" s="32" t="s">
        <v>36</v>
      </c>
      <c r="H17" s="20"/>
      <c r="I17" s="17"/>
      <c r="J17" s="17"/>
      <c r="K17" s="17"/>
      <c r="L17" s="17"/>
      <c r="M17" s="20"/>
    </row>
    <row r="18" spans="1:15" ht="30" customHeight="1" x14ac:dyDescent="0.25">
      <c r="A18" s="34" t="s">
        <v>0</v>
      </c>
      <c r="B18" s="34" t="s">
        <v>1</v>
      </c>
      <c r="C18" s="34" t="s">
        <v>2</v>
      </c>
      <c r="D18" s="34"/>
      <c r="E18" s="20" t="s">
        <v>25</v>
      </c>
      <c r="F18" s="20" t="s">
        <v>26</v>
      </c>
      <c r="G18" s="20" t="s">
        <v>27</v>
      </c>
      <c r="H18" s="47" t="s">
        <v>12</v>
      </c>
      <c r="I18" s="34" t="s">
        <v>8</v>
      </c>
      <c r="J18" s="34" t="s">
        <v>9</v>
      </c>
      <c r="K18" s="34" t="s">
        <v>10</v>
      </c>
      <c r="L18" s="34" t="s">
        <v>6</v>
      </c>
      <c r="M18" s="42" t="s">
        <v>7</v>
      </c>
    </row>
    <row r="19" spans="1:15" x14ac:dyDescent="0.25">
      <c r="A19" s="35"/>
      <c r="B19" s="35"/>
      <c r="C19" s="18" t="s">
        <v>3</v>
      </c>
      <c r="D19" s="18" t="s">
        <v>4</v>
      </c>
      <c r="E19" s="21" t="s">
        <v>5</v>
      </c>
      <c r="F19" s="20" t="s">
        <v>5</v>
      </c>
      <c r="G19" s="20" t="s">
        <v>5</v>
      </c>
      <c r="H19" s="48"/>
      <c r="I19" s="34"/>
      <c r="J19" s="34"/>
      <c r="K19" s="34"/>
      <c r="L19" s="34"/>
      <c r="M19" s="42"/>
    </row>
    <row r="20" spans="1:15" s="23" customFormat="1" ht="30" x14ac:dyDescent="0.25">
      <c r="A20" s="4">
        <v>1</v>
      </c>
      <c r="B20" s="27" t="s">
        <v>31</v>
      </c>
      <c r="C20" s="30" t="s">
        <v>28</v>
      </c>
      <c r="D20" s="31">
        <v>2</v>
      </c>
      <c r="E20" s="9">
        <v>138</v>
      </c>
      <c r="F20" s="5">
        <v>126</v>
      </c>
      <c r="G20" s="24">
        <v>132</v>
      </c>
      <c r="H20" s="24">
        <f t="shared" ref="H20:H26" si="0">AVERAGE(E20:G20)</f>
        <v>132</v>
      </c>
      <c r="I20" s="25">
        <f t="shared" ref="I20:I26" si="1" xml:space="preserve"> COUNT(E20:G20)</f>
        <v>3</v>
      </c>
      <c r="J20" s="25">
        <f t="shared" ref="J20:J26" si="2">STDEV(E20:G20)</f>
        <v>6</v>
      </c>
      <c r="K20" s="25">
        <f t="shared" ref="K20:K26" si="3">J20/H20*100</f>
        <v>4.5454545454545459</v>
      </c>
      <c r="L20" s="25" t="str">
        <f t="shared" ref="L20:L26" si="4">IF(K20&lt;33,"ОДНОРОДНЫЕ","НЕОДНОРОДНЫЕ")</f>
        <v>ОДНОРОДНЫЕ</v>
      </c>
      <c r="M20" s="24">
        <f t="shared" ref="M20:M26" si="5">D20*H20</f>
        <v>264</v>
      </c>
    </row>
    <row r="21" spans="1:15" s="23" customFormat="1" ht="60" x14ac:dyDescent="0.25">
      <c r="A21" s="4">
        <v>2</v>
      </c>
      <c r="B21" s="28" t="s">
        <v>37</v>
      </c>
      <c r="C21" s="30" t="s">
        <v>29</v>
      </c>
      <c r="D21" s="31">
        <v>6</v>
      </c>
      <c r="E21" s="9">
        <v>2572.5</v>
      </c>
      <c r="F21" s="5">
        <v>2310</v>
      </c>
      <c r="G21" s="24">
        <v>2450</v>
      </c>
      <c r="H21" s="24">
        <f t="shared" si="0"/>
        <v>2444.1666666666665</v>
      </c>
      <c r="I21" s="25">
        <f t="shared" si="1"/>
        <v>3</v>
      </c>
      <c r="J21" s="25">
        <f t="shared" si="2"/>
        <v>131.34718624063987</v>
      </c>
      <c r="K21" s="25">
        <f t="shared" si="3"/>
        <v>5.3739046535549901</v>
      </c>
      <c r="L21" s="25" t="str">
        <f t="shared" si="4"/>
        <v>ОДНОРОДНЫЕ</v>
      </c>
      <c r="M21" s="24">
        <f t="shared" si="5"/>
        <v>14665</v>
      </c>
    </row>
    <row r="22" spans="1:15" s="23" customFormat="1" ht="60" x14ac:dyDescent="0.25">
      <c r="A22" s="4">
        <v>3</v>
      </c>
      <c r="B22" s="29" t="s">
        <v>38</v>
      </c>
      <c r="C22" s="30" t="s">
        <v>33</v>
      </c>
      <c r="D22" s="31">
        <v>4</v>
      </c>
      <c r="E22" s="9">
        <v>6427.5</v>
      </c>
      <c r="F22" s="5">
        <v>5830</v>
      </c>
      <c r="G22" s="24">
        <v>6121</v>
      </c>
      <c r="H22" s="24">
        <f t="shared" si="0"/>
        <v>6126.166666666667</v>
      </c>
      <c r="I22" s="25">
        <f t="shared" si="1"/>
        <v>3</v>
      </c>
      <c r="J22" s="25">
        <f t="shared" si="2"/>
        <v>298.78350579195853</v>
      </c>
      <c r="K22" s="25">
        <f t="shared" si="3"/>
        <v>4.8771690691616589</v>
      </c>
      <c r="L22" s="25" t="str">
        <f t="shared" si="4"/>
        <v>ОДНОРОДНЫЕ</v>
      </c>
      <c r="M22" s="24">
        <f t="shared" si="5"/>
        <v>24504.666666666668</v>
      </c>
    </row>
    <row r="23" spans="1:15" s="23" customFormat="1" ht="60" x14ac:dyDescent="0.25">
      <c r="A23" s="4">
        <v>4</v>
      </c>
      <c r="B23" s="29" t="s">
        <v>39</v>
      </c>
      <c r="C23" s="30" t="s">
        <v>33</v>
      </c>
      <c r="D23" s="31">
        <v>12</v>
      </c>
      <c r="E23" s="9">
        <v>13020</v>
      </c>
      <c r="F23" s="5">
        <v>11770</v>
      </c>
      <c r="G23" s="24">
        <v>12400</v>
      </c>
      <c r="H23" s="24">
        <f t="shared" si="0"/>
        <v>12396.666666666666</v>
      </c>
      <c r="I23" s="25">
        <f t="shared" si="1"/>
        <v>3</v>
      </c>
      <c r="J23" s="25">
        <f t="shared" si="2"/>
        <v>625.00666663111144</v>
      </c>
      <c r="K23" s="25">
        <f t="shared" si="3"/>
        <v>5.0417316480057393</v>
      </c>
      <c r="L23" s="25" t="str">
        <f t="shared" si="4"/>
        <v>ОДНОРОДНЫЕ</v>
      </c>
      <c r="M23" s="24">
        <f t="shared" si="5"/>
        <v>148760</v>
      </c>
    </row>
    <row r="24" spans="1:15" s="23" customFormat="1" ht="60" x14ac:dyDescent="0.25">
      <c r="A24" s="4">
        <v>5</v>
      </c>
      <c r="B24" s="29" t="s">
        <v>40</v>
      </c>
      <c r="C24" s="30" t="s">
        <v>33</v>
      </c>
      <c r="D24" s="31">
        <v>12</v>
      </c>
      <c r="E24" s="9">
        <v>17955</v>
      </c>
      <c r="F24" s="5">
        <v>16280</v>
      </c>
      <c r="G24" s="24">
        <v>17100</v>
      </c>
      <c r="H24" s="24">
        <f t="shared" si="0"/>
        <v>17111.666666666668</v>
      </c>
      <c r="I24" s="25">
        <f t="shared" si="1"/>
        <v>3</v>
      </c>
      <c r="J24" s="25">
        <f t="shared" si="2"/>
        <v>837.56094305628494</v>
      </c>
      <c r="K24" s="25">
        <f t="shared" si="3"/>
        <v>4.8946777620899082</v>
      </c>
      <c r="L24" s="25" t="str">
        <f t="shared" si="4"/>
        <v>ОДНОРОДНЫЕ</v>
      </c>
      <c r="M24" s="24">
        <f t="shared" si="5"/>
        <v>205340</v>
      </c>
    </row>
    <row r="25" spans="1:15" s="23" customFormat="1" ht="60" x14ac:dyDescent="0.25">
      <c r="A25" s="4">
        <v>6</v>
      </c>
      <c r="B25" s="29" t="s">
        <v>41</v>
      </c>
      <c r="C25" s="30" t="s">
        <v>33</v>
      </c>
      <c r="D25" s="31">
        <v>1</v>
      </c>
      <c r="E25" s="9">
        <v>15645</v>
      </c>
      <c r="F25" s="5">
        <v>14190</v>
      </c>
      <c r="G25" s="24">
        <v>14900</v>
      </c>
      <c r="H25" s="24">
        <f t="shared" si="0"/>
        <v>14911.666666666666</v>
      </c>
      <c r="I25" s="25">
        <f t="shared" si="1"/>
        <v>3</v>
      </c>
      <c r="J25" s="25">
        <f t="shared" si="2"/>
        <v>727.57015698373255</v>
      </c>
      <c r="K25" s="25">
        <f t="shared" si="3"/>
        <v>4.8792007845114513</v>
      </c>
      <c r="L25" s="25" t="str">
        <f t="shared" si="4"/>
        <v>ОДНОРОДНЫЕ</v>
      </c>
      <c r="M25" s="24">
        <f t="shared" si="5"/>
        <v>14911.666666666666</v>
      </c>
    </row>
    <row r="26" spans="1:15" s="23" customFormat="1" ht="30" x14ac:dyDescent="0.25">
      <c r="A26" s="4">
        <v>7</v>
      </c>
      <c r="B26" s="28" t="s">
        <v>32</v>
      </c>
      <c r="C26" s="26" t="s">
        <v>29</v>
      </c>
      <c r="D26" s="22">
        <v>1</v>
      </c>
      <c r="E26" s="9">
        <v>27289.5</v>
      </c>
      <c r="F26" s="5">
        <v>24750</v>
      </c>
      <c r="G26" s="24">
        <v>25990</v>
      </c>
      <c r="H26" s="24">
        <f t="shared" si="0"/>
        <v>26009.833333333332</v>
      </c>
      <c r="I26" s="25">
        <f t="shared" si="1"/>
        <v>3</v>
      </c>
      <c r="J26" s="25">
        <f t="shared" si="2"/>
        <v>1269.866167489052</v>
      </c>
      <c r="K26" s="25">
        <f t="shared" si="3"/>
        <v>4.8822541506316925</v>
      </c>
      <c r="L26" s="25" t="str">
        <f t="shared" si="4"/>
        <v>ОДНОРОДНЫЕ</v>
      </c>
      <c r="M26" s="24">
        <f t="shared" si="5"/>
        <v>26009.833333333332</v>
      </c>
    </row>
    <row r="27" spans="1:15" x14ac:dyDescent="0.25">
      <c r="A27" s="4"/>
      <c r="B27" s="11"/>
      <c r="C27" s="10"/>
      <c r="D27" s="6"/>
      <c r="E27" s="20">
        <f>SUMPRODUCT($D$20:$D$26,E20:E26)</f>
        <v>456055.5</v>
      </c>
      <c r="F27" s="24">
        <f>SUMPRODUCT($D$20:$D$26,F20:F26)</f>
        <v>412972</v>
      </c>
      <c r="G27" s="24">
        <f>SUMPRODUCT($D$20:$D$26,G20:G26)</f>
        <v>434338</v>
      </c>
      <c r="H27" s="20"/>
      <c r="I27" s="17"/>
      <c r="J27" s="17"/>
      <c r="K27" s="17"/>
      <c r="L27" s="17"/>
      <c r="M27" s="3">
        <f>SUM(M20:M26)</f>
        <v>434455.16666666669</v>
      </c>
    </row>
    <row r="29" spans="1:15" x14ac:dyDescent="0.25">
      <c r="A29" s="40" t="s">
        <v>20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</row>
    <row r="30" spans="1:15" x14ac:dyDescent="0.25">
      <c r="A30" s="41" t="s">
        <v>19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</row>
    <row r="31" spans="1:15" ht="15" customHeight="1" x14ac:dyDescent="0.25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</row>
    <row r="32" spans="1:15" s="8" customFormat="1" x14ac:dyDescent="0.25">
      <c r="A32" s="36" t="s">
        <v>42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7"/>
      <c r="O32" s="7"/>
    </row>
    <row r="34" spans="10:12" x14ac:dyDescent="0.25">
      <c r="J34" s="14"/>
    </row>
    <row r="38" spans="10:12" x14ac:dyDescent="0.25">
      <c r="L38" s="14"/>
    </row>
  </sheetData>
  <mergeCells count="18">
    <mergeCell ref="L18:L19"/>
    <mergeCell ref="A18:A19"/>
    <mergeCell ref="G3:M3"/>
    <mergeCell ref="B18:B19"/>
    <mergeCell ref="C18:D18"/>
    <mergeCell ref="A32:M32"/>
    <mergeCell ref="A31:M31"/>
    <mergeCell ref="J12:K12"/>
    <mergeCell ref="B14:L14"/>
    <mergeCell ref="A29:M29"/>
    <mergeCell ref="A30:M30"/>
    <mergeCell ref="M18:M19"/>
    <mergeCell ref="A17:B17"/>
    <mergeCell ref="C17:D17"/>
    <mergeCell ref="H18:H19"/>
    <mergeCell ref="I18:I19"/>
    <mergeCell ref="J18:J19"/>
    <mergeCell ref="K18:K19"/>
  </mergeCells>
  <conditionalFormatting sqref="L20:L27">
    <cfRule type="containsText" dxfId="5" priority="10" operator="containsText" text="НЕ">
      <formula>NOT(ISERROR(SEARCH("НЕ",L20)))</formula>
    </cfRule>
    <cfRule type="containsText" dxfId="4" priority="11" operator="containsText" text="ОДНОРОДНЫЕ">
      <formula>NOT(ISERROR(SEARCH("ОДНОРОДНЫЕ",L20)))</formula>
    </cfRule>
    <cfRule type="containsText" dxfId="3" priority="12" operator="containsText" text="НЕОДНОРОДНЫЕ">
      <formula>NOT(ISERROR(SEARCH("НЕОДНОРОДНЫЕ",L20)))</formula>
    </cfRule>
  </conditionalFormatting>
  <conditionalFormatting sqref="L20:L27">
    <cfRule type="containsText" dxfId="2" priority="7" operator="containsText" text="НЕОДНОРОДНЫЕ">
      <formula>NOT(ISERROR(SEARCH("НЕОДНОРОДНЫЕ",L20)))</formula>
    </cfRule>
    <cfRule type="containsText" dxfId="1" priority="8" operator="containsText" text="ОДНОРОДНЫЕ">
      <formula>NOT(ISERROR(SEARCH("ОДНОРОДНЫЕ",L20)))</formula>
    </cfRule>
    <cfRule type="containsText" dxfId="0" priority="9" operator="containsText" text="НЕОДНОРОДНЫЕ">
      <formula>NOT(ISERROR(SEARCH("НЕОДНОРОДНЫЕ",L20)))</formula>
    </cfRule>
  </conditionalFormatting>
  <pageMargins left="0.31496062992125984" right="0.19685039370078741" top="0.35433070866141736" bottom="0.35433070866141736" header="0.11811023622047245" footer="0.11811023622047245"/>
  <pageSetup paperSize="9" scale="70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2023-08-28T03:33:10Z</dcterms:modified>
</cp:coreProperties>
</file>