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E22" i="1"/>
  <c r="J21" i="1" l="1"/>
  <c r="L21" i="1" l="1"/>
  <c r="K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<sst xmlns="http://schemas.openxmlformats.org/spreadsheetml/2006/main" count="42" uniqueCount="38">
  <si>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</si>
  <si>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</si>
  <si>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</si>
  <si>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</si>
  <si>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</si>
  <si>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</si>
  <si>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</si>
  <si>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</si>
  <si>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</si>
  <si>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</si>
  <si>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</si>
  <si>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</si>
  <si>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</si>
  <si>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</si>
  <si>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</si>
  <si>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</si>
  <si>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</si>
  <si>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</si>
  <si>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</si>
  <si>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</si>
  <si>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</si>
  <si>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</si>
  <si>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</si>
  <si>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</si>
  <si>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</si>
  <si>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</si>
  <si>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</si>
  <si>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026-23</t>
  </si>
  <si>
    <t>на оказание услуг по техническому обслуживанию лабораторного оборудования</t>
  </si>
  <si>
    <t>Оказание услуг по техническому обслуживанию лабораторного оборудования</t>
  </si>
  <si>
    <t>Мес.</t>
  </si>
  <si>
    <t>Источник № 1</t>
  </si>
  <si>
    <t>Источник № 2</t>
  </si>
  <si>
    <t>Источник № 3</t>
  </si>
  <si>
    <t>КП вх. 244-01/23 от 19.01.2023</t>
  </si>
  <si>
    <t>КП вх. 243-01/23 от 19.01.2023</t>
  </si>
  <si>
    <t>КП вх. 245-01/23 от 19.01.2023</t>
  </si>
  <si>
    <t>Начальная (максимальная) цена договора устанавливается в размере 612445,56 руб. (шестьсот двенадцать тысяч четыреста сорок пять рублей пятьдесят шесть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</si>
</sst>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5" zoomScaleNormal="85" zoomScalePageLayoutView="70" workbookViewId="0">
      <selection activeCell="A26" sqref="A26:O26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6.5703125" style="3" customWidth="1"/>
    <col min="8" max="8" width="14.7109375" style="3" hidden="1" customWidth="1"/>
    <col min="9" max="9" width="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23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24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28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26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25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27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0" t="s">
        <v>17</v>
      </c>
      <c r="M13" s="30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0" t="s">
        <v>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34" t="s">
        <v>11</v>
      </c>
      <c r="B18" s="35"/>
      <c r="C18" s="36"/>
      <c r="D18" s="35"/>
      <c r="E18" s="22" t="s">
        <v>35</v>
      </c>
      <c r="F18" s="22" t="s">
        <v>34</v>
      </c>
      <c r="G18" s="22" t="s">
        <v>36</v>
      </c>
      <c r="H18" s="14"/>
      <c r="I18" s="15"/>
      <c r="J18" s="15"/>
      <c r="K18" s="16"/>
      <c r="L18" s="16"/>
      <c r="M18" s="16"/>
      <c r="N18" s="16"/>
      <c r="O18" s="15"/>
    </row>
    <row r="19" spans="1:18" s="6" customFormat="1" ht="30" customHeight="1" x14ac:dyDescent="0.25">
      <c r="A19" s="39" t="s">
        <v>0</v>
      </c>
      <c r="B19" s="39" t="s">
        <v>1</v>
      </c>
      <c r="C19" s="39" t="s">
        <v>2</v>
      </c>
      <c r="D19" s="39"/>
      <c r="E19" s="15" t="s">
        <v>31</v>
      </c>
      <c r="F19" s="15" t="s">
        <v>32</v>
      </c>
      <c r="G19" s="15" t="s">
        <v>33</v>
      </c>
      <c r="H19" s="15" t="s">
        <v>19</v>
      </c>
      <c r="I19" s="15" t="s">
        <v>20</v>
      </c>
      <c r="J19" s="37" t="s">
        <v>12</v>
      </c>
      <c r="K19" s="39" t="s">
        <v>8</v>
      </c>
      <c r="L19" s="39" t="s">
        <v>9</v>
      </c>
      <c r="M19" s="39" t="s">
        <v>10</v>
      </c>
      <c r="N19" s="39" t="s">
        <v>6</v>
      </c>
      <c r="O19" s="33" t="s">
        <v>7</v>
      </c>
    </row>
    <row r="20" spans="1:18" s="6" customFormat="1" ht="90" x14ac:dyDescent="0.25">
      <c r="A20" s="40"/>
      <c r="B20" s="40"/>
      <c r="C20" s="17" t="s">
        <v>3</v>
      </c>
      <c r="D20" s="17" t="s">
        <v>4</v>
      </c>
      <c r="E20" s="15" t="s">
        <v>5</v>
      </c>
      <c r="F20" s="15" t="s">
        <v>5</v>
      </c>
      <c r="G20" s="15" t="s">
        <v>5</v>
      </c>
      <c r="H20" s="15" t="s">
        <v>5</v>
      </c>
      <c r="I20" s="15" t="s">
        <v>5</v>
      </c>
      <c r="J20" s="38"/>
      <c r="K20" s="39"/>
      <c r="L20" s="39"/>
      <c r="M20" s="39"/>
      <c r="N20" s="39"/>
      <c r="O20" s="33"/>
    </row>
    <row r="21" spans="1:18" s="6" customFormat="1" ht="75" x14ac:dyDescent="0.25">
      <c r="A21" s="19">
        <v>1</v>
      </c>
      <c r="B21" s="26" t="s">
        <v>29</v>
      </c>
      <c r="C21" s="27" t="s">
        <v>30</v>
      </c>
      <c r="D21" s="28">
        <v>12</v>
      </c>
      <c r="E21" s="18">
        <v>51200</v>
      </c>
      <c r="F21" s="15">
        <v>62460</v>
      </c>
      <c r="G21" s="15">
        <v>51037.13</v>
      </c>
      <c r="H21" s="15"/>
      <c r="I21" s="15"/>
      <c r="J21" s="15">
        <f>AVERAGE(E21:I21)</f>
        <v>54899.043333333335</v>
      </c>
      <c r="K21" s="16">
        <f>COUNT(E21:I21)</f>
        <v>3</v>
      </c>
      <c r="L21" s="16">
        <f>STDEV(E21:I21)</f>
        <v>6548.4869203223843</v>
      </c>
      <c r="M21" s="16">
        <f t="shared" ref="M21" si="0">L21/J21*100</f>
        <v>11.928235034191035</v>
      </c>
      <c r="N21" s="16" t="str">
        <f t="shared" ref="N21" si="1">IF(M21&lt;33,"ОДНОРОДНЫЕ","НЕОДНОРОДНЫЕ")</f>
        <v>ОДНОРОДНЫЕ</v>
      </c>
      <c r="O21" s="15">
        <f>D21*J21</f>
        <v>658788.52</v>
      </c>
    </row>
    <row r="22" spans="1:18" s="6" customFormat="1" x14ac:dyDescent="0.25">
      <c r="A22" s="19"/>
      <c r="B22" s="20"/>
      <c r="C22" s="24"/>
      <c r="D22" s="25"/>
      <c r="E22" s="15">
        <f>$D$21*E21</f>
        <v>614400</v>
      </c>
      <c r="F22" s="22">
        <f t="shared" ref="F22:I22" si="2">$D$21*F21</f>
        <v>749520</v>
      </c>
      <c r="G22" s="22">
        <f t="shared" si="2"/>
        <v>612445.55999999994</v>
      </c>
      <c r="H22" s="22">
        <f t="shared" si="2"/>
        <v>0</v>
      </c>
      <c r="I22" s="22">
        <f t="shared" si="2"/>
        <v>0</v>
      </c>
      <c r="J22" s="15"/>
      <c r="K22" s="16"/>
      <c r="L22" s="16"/>
      <c r="M22" s="16"/>
      <c r="N22" s="16"/>
      <c r="O22" s="15">
        <f>SUM(O21:O21)</f>
        <v>658788.52</v>
      </c>
    </row>
    <row r="23" spans="1:18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8" s="10" customFormat="1" ht="33.6" customHeight="1" x14ac:dyDescent="0.25">
      <c r="A24" s="31" t="s">
        <v>22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21"/>
      <c r="R24" s="23"/>
    </row>
    <row r="25" spans="1:18" s="10" customFormat="1" ht="33.6" customHeight="1" x14ac:dyDescent="0.25">
      <c r="A25" s="32" t="s">
        <v>21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8" s="10" customFormat="1" x14ac:dyDescent="0.25">
      <c r="A26" s="29" t="s">
        <v>37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3"/>
      <c r="Q26" s="13"/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2023-02-03T05:33:51Z</dcterms:modified>
</cp:coreProperties>
</file>