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J21" i="1"/>
  <c r="O21" i="1" s="1"/>
  <c r="K21" i="1"/>
  <c r="L21" i="1"/>
  <c r="M21" i="1" l="1"/>
  <c r="N21" i="1" s="1"/>
  <c r="L24" i="1" l="1"/>
  <c r="K24" i="1"/>
  <c r="L23" i="1"/>
  <c r="K23" i="1"/>
  <c r="L20" i="1"/>
  <c r="K20" i="1"/>
  <c r="J24" i="1"/>
  <c r="J23" i="1"/>
  <c r="O23" i="1" s="1"/>
  <c r="J20" i="1"/>
  <c r="L25" i="1"/>
  <c r="J25" i="1"/>
  <c r="O25" i="1" s="1"/>
  <c r="K25" i="1"/>
  <c r="M25" i="1" l="1"/>
  <c r="M24" i="1"/>
  <c r="N24" i="1" s="1"/>
  <c r="M20" i="1"/>
  <c r="N20" i="1" s="1"/>
  <c r="M23" i="1"/>
  <c r="N23" i="1" s="1"/>
  <c r="O24" i="1"/>
  <c r="O20" i="1"/>
  <c r="C17" i="1" s="1"/>
  <c r="N25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<sst xmlns="http://schemas.openxmlformats.org/spreadsheetml/2006/main" count="45" uniqueCount="40">
  <si>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</si>
  <si>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</si>
  <si>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</si>
  <si>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</si>
  <si>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</si>
  <si>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</si>
  <si>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</si>
  <si>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</si>
  <si>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</si>
  <si>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</si>
  <si>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</si>
  <si>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</si>
  <si>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</si>
  <si>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</si>
  <si>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</si>
  <si>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</si>
  <si>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</si>
  <si>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</si>
  <si>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</si>
  <si>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</si>
  <si>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</si>
  <si>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</si>
  <si>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</si>
  <si>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</si>
  <si>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</si>
  <si>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</si>
  <si>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</si>
  <si>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</si>
  <si>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</si>
  <si>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</si>
  <si>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</si>
  <si>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мес.</t>
  </si>
  <si>
    <t xml:space="preserve">Техническое обслуживание вытяжных систем вентиляции </t>
  </si>
  <si>
    <t xml:space="preserve">Техническое обслуживание приточных систем вентиляции </t>
  </si>
  <si>
    <t>№ 008-23</t>
  </si>
  <si>
    <t>на оказание услуг по техническому обслуживанию приточных, вытяжных систем вентиляции 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</si>
  <si>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 542400 руб. (пятьсот сорок две тысячи четыреста рублей 00 копеек)</t>
  </si>
  <si>
    <t>КП вх. 34-01/23 от 10.01.2023</t>
  </si>
  <si>
    <t>КП вх. 35-01/23 от 10.01.2023</t>
  </si>
  <si>
    <t>КП вх.33-01/23 от 10.01.2023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</si>
</sst>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E17" sqref="E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27" t="s">
        <v>27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27" t="s">
        <v>28</v>
      </c>
    </row>
    <row r="3" spans="1:15" x14ac:dyDescent="0.25">
      <c r="A3" s="25"/>
      <c r="B3" s="25"/>
      <c r="C3" s="25"/>
      <c r="D3" s="25"/>
      <c r="K3" s="25"/>
      <c r="L3" s="25"/>
      <c r="M3" s="25"/>
      <c r="N3" s="25"/>
      <c r="O3" s="27" t="s">
        <v>35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27" t="s">
        <v>29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27" t="s">
        <v>30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27" t="s">
        <v>34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2" t="s">
        <v>20</v>
      </c>
      <c r="M12" s="32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5"/>
    </row>
    <row r="15" spans="1:15" hidden="1" x14ac:dyDescent="0.25"/>
    <row r="17" spans="1:15" s="8" customFormat="1" ht="47.25" customHeight="1" x14ac:dyDescent="0.25">
      <c r="A17" s="36" t="s">
        <v>14</v>
      </c>
      <c r="B17" s="37"/>
      <c r="C17" s="38">
        <f>SUMIF(O20:O21,"&gt;0")</f>
        <v>547440</v>
      </c>
      <c r="D17" s="37"/>
      <c r="E17" s="13" t="s">
        <v>39</v>
      </c>
      <c r="F17" s="13" t="s">
        <v>37</v>
      </c>
      <c r="G17" s="13" t="s">
        <v>38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0" t="s">
        <v>0</v>
      </c>
      <c r="B18" s="30" t="s">
        <v>1</v>
      </c>
      <c r="C18" s="30" t="s">
        <v>2</v>
      </c>
      <c r="D18" s="30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9" t="s">
        <v>15</v>
      </c>
      <c r="K18" s="30" t="s">
        <v>11</v>
      </c>
      <c r="L18" s="30" t="s">
        <v>12</v>
      </c>
      <c r="M18" s="30" t="s">
        <v>13</v>
      </c>
      <c r="N18" s="30" t="s">
        <v>9</v>
      </c>
      <c r="O18" s="35" t="s">
        <v>10</v>
      </c>
    </row>
    <row r="19" spans="1:15" s="8" customFormat="1" ht="30" x14ac:dyDescent="0.25">
      <c r="A19" s="30"/>
      <c r="B19" s="30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0"/>
      <c r="K19" s="30"/>
      <c r="L19" s="30"/>
      <c r="M19" s="30"/>
      <c r="N19" s="30"/>
      <c r="O19" s="35"/>
    </row>
    <row r="20" spans="1:15" s="8" customFormat="1" ht="48.75" customHeight="1" x14ac:dyDescent="0.25">
      <c r="A20" s="17">
        <v>1</v>
      </c>
      <c r="B20" s="21" t="s">
        <v>33</v>
      </c>
      <c r="C20" s="21" t="s">
        <v>31</v>
      </c>
      <c r="D20" s="23">
        <v>12</v>
      </c>
      <c r="E20" s="19">
        <v>33600</v>
      </c>
      <c r="F20" s="19">
        <v>33600</v>
      </c>
      <c r="G20" s="19">
        <v>30800</v>
      </c>
      <c r="H20" s="16"/>
      <c r="I20" s="16"/>
      <c r="J20" s="16">
        <f t="shared" ref="J20:J24" si="0">AVERAGE(E20:I20)</f>
        <v>32666.666666666668</v>
      </c>
      <c r="K20" s="17">
        <f t="shared" ref="K20:K24" si="1">COUNT(E20:I20)</f>
        <v>3</v>
      </c>
      <c r="L20" s="17">
        <f t="shared" ref="L20:L24" si="2">STDEV(E20:I20)</f>
        <v>1616.5807537309522</v>
      </c>
      <c r="M20" s="17">
        <f t="shared" ref="M20:M24" si="3">L20/J20*100</f>
        <v>4.948716593053935</v>
      </c>
      <c r="N20" s="17" t="str">
        <f t="shared" ref="N20:N24" si="4">IF(M20&lt;33,"ОДНОРОДНЫЕ","НЕОДНОРОДНЫЕ")</f>
        <v>ОДНОРОДНЫЕ</v>
      </c>
      <c r="O20" s="16">
        <f t="shared" ref="O20:O24" si="5">D20*J20</f>
        <v>392000</v>
      </c>
    </row>
    <row r="21" spans="1:15" s="8" customFormat="1" ht="40.5" customHeight="1" x14ac:dyDescent="0.25">
      <c r="A21" s="28">
        <v>2</v>
      </c>
      <c r="B21" s="21" t="s">
        <v>32</v>
      </c>
      <c r="C21" s="21" t="s">
        <v>31</v>
      </c>
      <c r="D21" s="23">
        <v>12</v>
      </c>
      <c r="E21" s="29">
        <v>11600</v>
      </c>
      <c r="F21" s="29">
        <v>12760</v>
      </c>
      <c r="G21" s="29">
        <v>14500</v>
      </c>
      <c r="H21" s="29"/>
      <c r="I21" s="29"/>
      <c r="J21" s="29">
        <f t="shared" ref="J21" si="6">AVERAGE(E21:I21)</f>
        <v>12953.333333333334</v>
      </c>
      <c r="K21" s="28">
        <f t="shared" ref="K21" si="7">COUNT(E21:I21)</f>
        <v>3</v>
      </c>
      <c r="L21" s="28">
        <f t="shared" ref="L21" si="8">STDEV(E21:I21)</f>
        <v>1459.6346574856784</v>
      </c>
      <c r="M21" s="28">
        <f t="shared" ref="M21" si="9">L21/J21*100</f>
        <v>11.268409604881716</v>
      </c>
      <c r="N21" s="28" t="str">
        <f t="shared" ref="N21" si="10">IF(M21&lt;33,"ОДНОРОДНЫЕ","НЕОДНОРОДНЫЕ")</f>
        <v>ОДНОРОДНЫЕ</v>
      </c>
      <c r="O21" s="29">
        <f t="shared" ref="O21" si="11">D21*J21</f>
        <v>155440</v>
      </c>
    </row>
    <row r="22" spans="1:15" s="8" customFormat="1" x14ac:dyDescent="0.25">
      <c r="A22" s="17"/>
      <c r="B22" s="21" t="s">
        <v>25</v>
      </c>
      <c r="C22" s="21"/>
      <c r="D22" s="23"/>
      <c r="E22" s="19">
        <f>D20*E20+D21*E21</f>
        <v>542400</v>
      </c>
      <c r="F22" s="29">
        <f>D20*F20+D21*F21</f>
        <v>556320</v>
      </c>
      <c r="G22" s="29">
        <f>D20*G20+D21*G21</f>
        <v>543600</v>
      </c>
      <c r="H22" s="16"/>
      <c r="I22" s="16"/>
      <c r="J22" s="16"/>
      <c r="K22" s="17"/>
      <c r="L22" s="17"/>
      <c r="M22" s="17"/>
      <c r="N22" s="17"/>
      <c r="O22" s="16"/>
    </row>
    <row r="23" spans="1:15" s="8" customFormat="1" ht="14.45" hidden="1" x14ac:dyDescent="0.3">
      <c r="A23" s="17">
        <v>3</v>
      </c>
      <c r="B23" s="21"/>
      <c r="C23" s="21"/>
      <c r="D23" s="24"/>
      <c r="E23" s="19"/>
      <c r="F23" s="19"/>
      <c r="G23" s="19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x14ac:dyDescent="0.3">
      <c r="A24" s="17">
        <v>4</v>
      </c>
      <c r="B24" s="20"/>
      <c r="C24" s="21"/>
      <c r="D24" s="22"/>
      <c r="E24" s="16"/>
      <c r="F24" s="16"/>
      <c r="G24" s="16"/>
      <c r="H24" s="16"/>
      <c r="I24" s="16"/>
      <c r="J24" s="16" t="e">
        <f t="shared" si="0"/>
        <v>#DIV/0!</v>
      </c>
      <c r="K24" s="17">
        <f t="shared" si="1"/>
        <v>0</v>
      </c>
      <c r="L24" s="17" t="e">
        <f t="shared" si="2"/>
        <v>#DIV/0!</v>
      </c>
      <c r="M24" s="17" t="e">
        <f t="shared" si="3"/>
        <v>#DIV/0!</v>
      </c>
      <c r="N24" s="17" t="e">
        <f t="shared" si="4"/>
        <v>#DIV/0!</v>
      </c>
      <c r="O24" s="16" t="e">
        <f t="shared" si="5"/>
        <v>#DIV/0!</v>
      </c>
    </row>
    <row r="25" spans="1:15" s="8" customFormat="1" ht="14.45" hidden="1" customHeight="1" x14ac:dyDescent="0.3">
      <c r="A25" s="17">
        <v>5</v>
      </c>
      <c r="B25" s="20"/>
      <c r="C25" s="21"/>
      <c r="D25" s="22"/>
      <c r="E25" s="16"/>
      <c r="F25" s="16"/>
      <c r="G25" s="16"/>
      <c r="H25" s="14"/>
      <c r="I25" s="6"/>
      <c r="J25" s="6" t="e">
        <f>AVERAGE(E25:I25)</f>
        <v>#DIV/0!</v>
      </c>
      <c r="K25" s="7">
        <f>COUNT(E25:I25)</f>
        <v>0</v>
      </c>
      <c r="L25" s="7" t="e">
        <f>STDEV(E25:I25)</f>
        <v>#DIV/0!</v>
      </c>
      <c r="M25" s="7" t="e">
        <f>L25/J25*100</f>
        <v>#DIV/0!</v>
      </c>
      <c r="N25" s="7" t="e">
        <f>IF(M25&lt;33,"ОДНОРОДНЫЕ","НЕОДНОРОДНЫЕ")</f>
        <v>#DIV/0!</v>
      </c>
      <c r="O25" s="6" t="e">
        <f>D25*J25</f>
        <v>#DIV/0!</v>
      </c>
    </row>
    <row r="26" spans="1:15" s="10" customFormat="1" ht="14.45" x14ac:dyDescent="0.3">
      <c r="A26" s="8"/>
      <c r="B26" s="8"/>
      <c r="C26" s="8"/>
      <c r="D26" s="8"/>
      <c r="E26" s="9"/>
      <c r="F26" s="9"/>
      <c r="G26" s="9"/>
      <c r="H26" s="9"/>
      <c r="I26" s="9"/>
      <c r="J26" s="9"/>
      <c r="K26" s="8"/>
      <c r="L26" s="8"/>
      <c r="M26" s="8"/>
      <c r="N26" s="8"/>
      <c r="O26" s="9"/>
    </row>
    <row r="27" spans="1:15" s="26" customFormat="1" ht="33.6" customHeight="1" x14ac:dyDescent="0.25">
      <c r="A27" s="34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s="26" customFormat="1" ht="35.450000000000003" customHeight="1" x14ac:dyDescent="0.25">
      <c r="A28" s="34" t="s">
        <v>24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s="26" customFormat="1" ht="30" customHeight="1" x14ac:dyDescent="0.25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</sheetData>
  <mergeCells count="16">
    <mergeCell ref="A18:A19"/>
    <mergeCell ref="B18:B19"/>
    <mergeCell ref="C18:D18"/>
    <mergeCell ref="A29:O29"/>
    <mergeCell ref="L12:M12"/>
    <mergeCell ref="B14:N14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0:N24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4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2023-01-10T01:45:51Z</dcterms:modified>
</cp:coreProperties>
</file>