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K22" i="1"/>
  <c r="K21" i="1"/>
  <c r="L22" i="1"/>
  <c r="M22" i="1" s="1"/>
  <c r="N22" i="1" s="1"/>
  <c r="L21" i="1"/>
  <c r="M21" i="1" s="1"/>
  <c r="N21" i="1" s="1"/>
  <c r="J21" i="1"/>
  <c r="O21" i="1" s="1"/>
  <c r="J22" i="1"/>
  <c r="O22" i="1" s="1"/>
  <c r="J23" i="1"/>
  <c r="O23" i="1" s="1"/>
  <c r="O24" i="1" l="1"/>
  <c r="C18" i="1" s="1"/>
  <c r="H24" i="1"/>
  <c r="I24" i="1"/>
  <c r="L23" i="1" l="1"/>
  <c r="K23" i="1"/>
  <c r="M23" i="1" l="1"/>
  <c r="N23" i="1" s="1"/>
</calcChain>
</file>

<file path=xl/sharedStrings.xml><?xml version="1.0" encoding="utf-8"?>
<sst xmlns="http://schemas.openxmlformats.org/spreadsheetml/2006/main" count="47" uniqueCount="43">
  <si>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</si>
  <si>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</si>
  <si>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</si>
  <si>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</si>
  <si>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</si>
  <si>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</si>
  <si>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</si>
  <si>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</si>
  <si>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</si>
  <si>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</si>
  <si>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</si>
  <si>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</si>
  <si>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</si>
  <si>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</si>
  <si>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</si>
  <si>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</si>
  <si>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</si>
  <si>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</si>
  <si>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</si>
  <si>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</si>
  <si>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</si>
  <si>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</si>
  <si>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</si>
  <si>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</si>
  <si>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</si>
  <si>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</si>
  <si>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</si>
  <si>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</si>
  <si>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</si>
  <si>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</si>
  <si>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КП вх. 384-01/23 от 26.01.2023</t>
  </si>
  <si>
    <t>на оказание услуг по очистке от снега, сосулек кровли, уборке, вывозу, утилизации снега с территории</t>
  </si>
  <si>
    <t>КП вх. 697-02/23 от 10.02.2023</t>
  </si>
  <si>
    <t xml:space="preserve"> Услуги по уборке  снега фронтальным погрузчиком ковш 3куб.м.</t>
  </si>
  <si>
    <t>час</t>
  </si>
  <si>
    <t xml:space="preserve">Оказание услуг уборке вывозу и утилизации снега с территории на полигон </t>
  </si>
  <si>
    <t>м.куб.</t>
  </si>
  <si>
    <t xml:space="preserve">Оказание услуг по очистке от снега, сосулек с кровли </t>
  </si>
  <si>
    <t>м.кв.</t>
  </si>
  <si>
    <t>Исходя из имеющегося у Заказчика объёма финансового обеспечения для осуществления закупки НМЦД устанавливается в размере 622670 (шестьсот дведцать две тысячи шестьсот семьдесят ) рублей 00 копеек</t>
  </si>
  <si>
    <t>№ 043-23 (1)</t>
  </si>
  <si>
    <t>КП вх. 698-02/23 от 10.02.2023</t>
  </si>
  <si>
    <t>КП вх. 699-02/23 от 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</si>
</sst>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85" zoomScaleNormal="85" zoomScalePageLayoutView="70" workbookViewId="0">
      <selection activeCell="F31" sqref="F3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4.710937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40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4" t="s">
        <v>17</v>
      </c>
      <c r="M13" s="34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9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9" s="6" customFormat="1" ht="54.6" customHeight="1" x14ac:dyDescent="0.25">
      <c r="A18" s="37" t="s">
        <v>11</v>
      </c>
      <c r="B18" s="38"/>
      <c r="C18" s="39">
        <f>O24</f>
        <v>787510</v>
      </c>
      <c r="D18" s="38"/>
      <c r="E18" s="30" t="s">
        <v>32</v>
      </c>
      <c r="F18" s="30" t="s">
        <v>41</v>
      </c>
      <c r="G18" s="30" t="s">
        <v>42</v>
      </c>
      <c r="H18" s="29" t="s">
        <v>30</v>
      </c>
      <c r="I18" s="14"/>
      <c r="J18" s="14"/>
      <c r="K18" s="15"/>
      <c r="L18" s="15"/>
      <c r="M18" s="15"/>
      <c r="N18" s="15"/>
      <c r="O18" s="14"/>
    </row>
    <row r="19" spans="1:19" s="6" customFormat="1" ht="30" customHeight="1" x14ac:dyDescent="0.25">
      <c r="A19" s="42" t="s">
        <v>0</v>
      </c>
      <c r="B19" s="42" t="s">
        <v>1</v>
      </c>
      <c r="C19" s="42" t="s">
        <v>2</v>
      </c>
      <c r="D19" s="42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40" t="s">
        <v>12</v>
      </c>
      <c r="K19" s="42" t="s">
        <v>8</v>
      </c>
      <c r="L19" s="42" t="s">
        <v>9</v>
      </c>
      <c r="M19" s="42" t="s">
        <v>10</v>
      </c>
      <c r="N19" s="42" t="s">
        <v>6</v>
      </c>
      <c r="O19" s="36" t="s">
        <v>7</v>
      </c>
    </row>
    <row r="20" spans="1:19" s="6" customFormat="1" ht="30" x14ac:dyDescent="0.25">
      <c r="A20" s="43"/>
      <c r="B20" s="43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1"/>
      <c r="K20" s="42"/>
      <c r="L20" s="42"/>
      <c r="M20" s="42"/>
      <c r="N20" s="42"/>
      <c r="O20" s="36"/>
    </row>
    <row r="21" spans="1:19" s="6" customFormat="1" ht="45" x14ac:dyDescent="0.25">
      <c r="A21" s="32">
        <v>1</v>
      </c>
      <c r="B21" s="25" t="s">
        <v>33</v>
      </c>
      <c r="C21" s="32" t="s">
        <v>34</v>
      </c>
      <c r="D21" s="32">
        <v>39</v>
      </c>
      <c r="E21" s="17">
        <v>3600</v>
      </c>
      <c r="F21" s="30">
        <v>2500</v>
      </c>
      <c r="G21" s="30">
        <v>3600</v>
      </c>
      <c r="H21" s="30"/>
      <c r="I21" s="30"/>
      <c r="J21" s="30">
        <f>AVERAGE(E21:I21)</f>
        <v>3233.3333333333335</v>
      </c>
      <c r="K21" s="31">
        <f>COUNT(E21:I21)</f>
        <v>3</v>
      </c>
      <c r="L21" s="31">
        <f>STDEV(E21:I21)</f>
        <v>635.08529610858886</v>
      </c>
      <c r="M21" s="31">
        <f t="shared" ref="M21:M23" si="0">L21/J21*100</f>
        <v>19.641813281708934</v>
      </c>
      <c r="N21" s="31" t="str">
        <f t="shared" ref="N21:N23" si="1">IF(M21&lt;33,"ОДНОРОДНЫЕ","НЕОДНОРОДНЫЕ")</f>
        <v>ОДНОРОДНЫЕ</v>
      </c>
      <c r="O21" s="30">
        <f>D21*J21</f>
        <v>126100</v>
      </c>
    </row>
    <row r="22" spans="1:19" s="6" customFormat="1" ht="45" x14ac:dyDescent="0.25">
      <c r="A22" s="32">
        <v>2</v>
      </c>
      <c r="B22" s="25" t="s">
        <v>35</v>
      </c>
      <c r="C22" s="32" t="s">
        <v>36</v>
      </c>
      <c r="D22" s="32">
        <v>811</v>
      </c>
      <c r="E22" s="17">
        <v>360</v>
      </c>
      <c r="F22" s="30">
        <v>250</v>
      </c>
      <c r="G22" s="30">
        <v>360</v>
      </c>
      <c r="H22" s="30"/>
      <c r="I22" s="30"/>
      <c r="J22" s="30">
        <f t="shared" ref="J22:J23" si="2">AVERAGE(E22:I22)</f>
        <v>323.33333333333331</v>
      </c>
      <c r="K22" s="31">
        <f>COUNT(E22:I22)</f>
        <v>3</v>
      </c>
      <c r="L22" s="31">
        <f>STDEV(E22:I22)</f>
        <v>63.508529610858908</v>
      </c>
      <c r="M22" s="31">
        <f t="shared" si="0"/>
        <v>19.641813281708941</v>
      </c>
      <c r="N22" s="31" t="str">
        <f t="shared" si="1"/>
        <v>ОДНОРОДНЫЕ</v>
      </c>
      <c r="O22" s="30">
        <f>D22*J22</f>
        <v>262223.33333333331</v>
      </c>
    </row>
    <row r="23" spans="1:19" s="6" customFormat="1" ht="30" x14ac:dyDescent="0.25">
      <c r="A23" s="18">
        <v>3</v>
      </c>
      <c r="B23" s="25" t="s">
        <v>37</v>
      </c>
      <c r="C23" s="26" t="s">
        <v>38</v>
      </c>
      <c r="D23" s="27">
        <v>4606</v>
      </c>
      <c r="E23" s="17">
        <v>95</v>
      </c>
      <c r="F23" s="14">
        <v>70</v>
      </c>
      <c r="G23" s="29">
        <v>95</v>
      </c>
      <c r="H23" s="14"/>
      <c r="I23" s="14"/>
      <c r="J23" s="30">
        <f t="shared" si="2"/>
        <v>86.666666666666671</v>
      </c>
      <c r="K23" s="15">
        <f>COUNT(E23:I23)</f>
        <v>3</v>
      </c>
      <c r="L23" s="15">
        <f>STDEV(E23:I23)</f>
        <v>14.433756729740665</v>
      </c>
      <c r="M23" s="15">
        <f t="shared" si="0"/>
        <v>16.654334688162304</v>
      </c>
      <c r="N23" s="15" t="str">
        <f t="shared" si="1"/>
        <v>ОДНОРОДНЫЕ</v>
      </c>
      <c r="O23" s="14">
        <f>D23*J23</f>
        <v>399186.66666666669</v>
      </c>
      <c r="S23" s="30"/>
    </row>
    <row r="24" spans="1:19" s="6" customFormat="1" x14ac:dyDescent="0.25">
      <c r="A24" s="18"/>
      <c r="B24" s="19"/>
      <c r="C24" s="23"/>
      <c r="D24" s="24"/>
      <c r="E24" s="14">
        <f>$D$23*E23+D21*E21+D22*E22</f>
        <v>869930</v>
      </c>
      <c r="F24" s="21">
        <f>$D$23*F23+D21*F21+D22*F22</f>
        <v>622670</v>
      </c>
      <c r="G24" s="21">
        <f>$D$23*G23+D21*G21+D22*G22</f>
        <v>869930</v>
      </c>
      <c r="H24" s="21">
        <f t="shared" ref="H24:I24" si="3">$D$23*H23</f>
        <v>0</v>
      </c>
      <c r="I24" s="21">
        <f t="shared" si="3"/>
        <v>0</v>
      </c>
      <c r="J24" s="14"/>
      <c r="K24" s="15"/>
      <c r="L24" s="15"/>
      <c r="M24" s="15"/>
      <c r="N24" s="15"/>
      <c r="O24" s="30">
        <f>SUM(O21:O23)</f>
        <v>787510</v>
      </c>
    </row>
    <row r="25" spans="1:19" s="7" customForma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9" s="10" customFormat="1" ht="33.6" customHeight="1" x14ac:dyDescent="0.25">
      <c r="A26" s="35" t="s">
        <v>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Q26" s="20"/>
      <c r="R26" s="22"/>
    </row>
    <row r="27" spans="1:19" s="10" customFormat="1" ht="34.5" customHeight="1" x14ac:dyDescent="0.25">
      <c r="A27" s="35" t="s">
        <v>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9" s="28" customFormat="1" ht="38.25" customHeight="1" x14ac:dyDescent="0.25">
      <c r="A28" s="33" t="s">
        <v>39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13"/>
      <c r="Q28" s="13"/>
    </row>
  </sheetData>
  <mergeCells count="16">
    <mergeCell ref="A28:O28"/>
    <mergeCell ref="L13:M13"/>
    <mergeCell ref="B15:N1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3:N24">
    <cfRule type="containsText" dxfId="17" priority="22" operator="containsText" text="НЕ">
      <formula>NOT(ISERROR(SEARCH("НЕ",N23)))</formula>
    </cfRule>
    <cfRule type="containsText" dxfId="16" priority="23" operator="containsText" text="ОДНОРОДНЫЕ">
      <formula>NOT(ISERROR(SEARCH("ОДНОРОДНЫЕ",N23)))</formula>
    </cfRule>
    <cfRule type="containsText" dxfId="15" priority="24" operator="containsText" text="НЕОДНОРОДНЫЕ">
      <formula>NOT(ISERROR(SEARCH("НЕОДНОРОДНЫЕ",N23)))</formula>
    </cfRule>
  </conditionalFormatting>
  <conditionalFormatting sqref="N23:N24">
    <cfRule type="containsText" dxfId="14" priority="19" operator="containsText" text="НЕОДНОРОДНЫЕ">
      <formula>NOT(ISERROR(SEARCH("НЕОДНОРОДНЫЕ",N23)))</formula>
    </cfRule>
    <cfRule type="containsText" dxfId="13" priority="20" operator="containsText" text="ОДНОРОДНЫЕ">
      <formula>NOT(ISERROR(SEARCH("ОДНОРОДНЫЕ",N23)))</formula>
    </cfRule>
    <cfRule type="containsText" dxfId="12" priority="21" operator="containsText" text="НЕОДНОРОДНЫЕ">
      <formula>NOT(ISERROR(SEARCH("НЕОДНОРОДНЫЕ",N23)))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2023-02-17T07:05:27Z</dcterms:modified>
</cp:coreProperties>
</file>