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1" i="1" l="1"/>
  <c r="J21" i="1"/>
  <c r="O21" i="1" s="1"/>
  <c r="K21" i="1"/>
  <c r="H23" i="1"/>
  <c r="I23" i="1"/>
  <c r="M21" i="1" l="1"/>
  <c r="N21" i="1" s="1"/>
  <c r="J22" i="1"/>
  <c r="L22" i="1" l="1"/>
  <c r="K22" i="1"/>
  <c r="M22" i="1" l="1"/>
  <c r="N22" i="1" s="1"/>
  <c r="O22" i="1"/>
  <c r="O23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<sst xmlns="http://schemas.openxmlformats.org/spreadsheetml/2006/main" count="44" uniqueCount="39">
  <si>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</si>
  <si>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</si>
  <si>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</si>
  <si>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</si>
  <si>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</si>
  <si>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</si>
  <si>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</si>
  <si>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</si>
  <si>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</si>
  <si>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</si>
  <si>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</si>
  <si>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</si>
  <si>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</si>
  <si>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</si>
  <si>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</si>
  <si>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</si>
  <si>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</si>
  <si>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</si>
  <si>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</si>
  <si>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</si>
  <si>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</si>
  <si>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</si>
  <si>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</si>
  <si>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</si>
  <si>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</si>
  <si>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</si>
  <si>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</si>
  <si>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</si>
  <si>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</si>
  <si>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</si>
  <si>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№ 031-23</t>
  </si>
  <si>
    <t>на оказание услуг по техническому обслуживанию оборудования ультразвуковой диагностики</t>
  </si>
  <si>
    <t xml:space="preserve">Оказание услуг по техническому обслуживанию оборудования ультразвуковой диагностики (5 единиц)
Оказание услуг с 01.02.2023 г. по 31.12.2023 г.
</t>
  </si>
  <si>
    <t>Усл.ед.</t>
  </si>
  <si>
    <t>Оказание услуг по техническому обслуживанию оборудования ультразвуковой диагностики (9 единиц)
Оказание услуг с 01.04.2023 г. по 31.12.2023 г.</t>
  </si>
  <si>
    <t>Начальная (максимальная) цена договора устанавливается в размере 297525,83 руб. (двести девяносто семь тысяч пятьсот двадцать пять рублей восемьдесят три копейки)</t>
  </si>
  <si>
    <t>КП вх. № 660-02/23 от 09.02.2023 г.</t>
  </si>
  <si>
    <t>КП вх. № 659-02/23 от 09.02.2023 г.</t>
  </si>
  <si>
    <t>КП вх. № 658-02/23 от 09.02.2023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</si>
</sst>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85" zoomScaleNormal="85" zoomScalePageLayoutView="70" workbookViewId="0">
      <selection activeCell="G18" sqref="G18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57031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30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7" t="s">
        <v>17</v>
      </c>
      <c r="M13" s="37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7" t="s">
        <v>16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41" t="s">
        <v>11</v>
      </c>
      <c r="B18" s="42"/>
      <c r="C18" s="43"/>
      <c r="D18" s="42"/>
      <c r="E18" s="34" t="s">
        <v>36</v>
      </c>
      <c r="F18" s="34" t="s">
        <v>37</v>
      </c>
      <c r="G18" s="34" t="s">
        <v>38</v>
      </c>
      <c r="H18" s="25"/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46" t="s">
        <v>0</v>
      </c>
      <c r="B19" s="46" t="s">
        <v>1</v>
      </c>
      <c r="C19" s="46" t="s">
        <v>2</v>
      </c>
      <c r="D19" s="46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44" t="s">
        <v>12</v>
      </c>
      <c r="K19" s="46" t="s">
        <v>8</v>
      </c>
      <c r="L19" s="46" t="s">
        <v>9</v>
      </c>
      <c r="M19" s="46" t="s">
        <v>10</v>
      </c>
      <c r="N19" s="46" t="s">
        <v>6</v>
      </c>
      <c r="O19" s="40" t="s">
        <v>7</v>
      </c>
    </row>
    <row r="20" spans="1:18" s="6" customFormat="1" x14ac:dyDescent="0.25">
      <c r="A20" s="47"/>
      <c r="B20" s="47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5"/>
      <c r="K20" s="46"/>
      <c r="L20" s="46"/>
      <c r="M20" s="46"/>
      <c r="N20" s="46"/>
      <c r="O20" s="40"/>
    </row>
    <row r="21" spans="1:18" s="6" customFormat="1" ht="120" x14ac:dyDescent="0.25">
      <c r="A21" s="30">
        <v>1</v>
      </c>
      <c r="B21" s="32" t="s">
        <v>34</v>
      </c>
      <c r="C21" s="23" t="s">
        <v>33</v>
      </c>
      <c r="D21" s="28">
        <v>3</v>
      </c>
      <c r="E21" s="35">
        <v>45000</v>
      </c>
      <c r="F21" s="29">
        <v>56313</v>
      </c>
      <c r="G21" s="26">
        <v>79447.5</v>
      </c>
      <c r="H21" s="26"/>
      <c r="I21" s="26"/>
      <c r="J21" s="26">
        <f>AVERAGE(E21:I21)</f>
        <v>60253.5</v>
      </c>
      <c r="K21" s="28">
        <f>COUNT(E21:I21)</f>
        <v>3</v>
      </c>
      <c r="L21" s="28">
        <f>STDEV(E21:I21)</f>
        <v>17558.565409793591</v>
      </c>
      <c r="M21" s="28">
        <f t="shared" ref="M21" si="0">L21/J21*100</f>
        <v>29.141154306046275</v>
      </c>
      <c r="N21" s="28" t="str">
        <f t="shared" ref="N21" si="1">IF(M21&lt;33,"ОДНОРОДНЫЕ","НЕОДНОРОДНЫЕ")</f>
        <v>ОДНОРОДНЫЕ</v>
      </c>
      <c r="O21" s="26">
        <f>D21*J21</f>
        <v>180760.5</v>
      </c>
    </row>
    <row r="22" spans="1:18" s="6" customFormat="1" ht="111.75" customHeight="1" x14ac:dyDescent="0.25">
      <c r="A22" s="27">
        <v>2</v>
      </c>
      <c r="B22" s="32" t="s">
        <v>32</v>
      </c>
      <c r="C22" s="23" t="s">
        <v>33</v>
      </c>
      <c r="D22" s="24">
        <v>4</v>
      </c>
      <c r="E22" s="35">
        <v>25000</v>
      </c>
      <c r="F22" s="29">
        <v>33084</v>
      </c>
      <c r="G22" s="14">
        <v>29490</v>
      </c>
      <c r="H22" s="14"/>
      <c r="I22" s="14"/>
      <c r="J22" s="14">
        <f>AVERAGE(E22:I22)</f>
        <v>29191.333333333332</v>
      </c>
      <c r="K22" s="15">
        <f>COUNT(E22:I22)</f>
        <v>3</v>
      </c>
      <c r="L22" s="15">
        <f>STDEV(E22:I22)</f>
        <v>4050.2673162808965</v>
      </c>
      <c r="M22" s="15">
        <f t="shared" ref="M22" si="2">L22/J22*100</f>
        <v>13.874896600409583</v>
      </c>
      <c r="N22" s="15" t="str">
        <f t="shared" ref="N22" si="3">IF(M22&lt;33,"ОДНОРОДНЫЕ","НЕОДНОРОДНЫЕ")</f>
        <v>ОДНОРОДНЫЕ</v>
      </c>
      <c r="O22" s="14">
        <f>D22*J22</f>
        <v>116765.33333333333</v>
      </c>
    </row>
    <row r="23" spans="1:18" s="6" customFormat="1" x14ac:dyDescent="0.25">
      <c r="A23" s="17"/>
      <c r="B23" s="31"/>
      <c r="C23" s="21"/>
      <c r="D23" s="22"/>
      <c r="E23" s="14">
        <f>$D$22*E22+$D$21*E21</f>
        <v>235000</v>
      </c>
      <c r="F23" s="26">
        <f>$D$22*F22+$D$21*F21</f>
        <v>301275</v>
      </c>
      <c r="G23" s="26">
        <f>$D$22*G22+$D$21*G21</f>
        <v>356302.5</v>
      </c>
      <c r="H23" s="19">
        <f t="shared" ref="H23:I23" si="4">$D$22*H22</f>
        <v>0</v>
      </c>
      <c r="I23" s="19">
        <f t="shared" si="4"/>
        <v>0</v>
      </c>
      <c r="J23" s="14"/>
      <c r="K23" s="15"/>
      <c r="L23" s="15"/>
      <c r="M23" s="15"/>
      <c r="N23" s="15"/>
      <c r="O23" s="14">
        <f>SUM(O21:O22)</f>
        <v>297525.83333333331</v>
      </c>
    </row>
    <row r="24" spans="1:18" s="7" customFormat="1" x14ac:dyDescent="0.25">
      <c r="A24" s="12"/>
      <c r="B24" s="12"/>
      <c r="C24" s="12"/>
      <c r="D24" s="12"/>
      <c r="E24" s="4"/>
      <c r="F24" s="4"/>
      <c r="G24" s="4"/>
      <c r="H24" s="4"/>
      <c r="I24" s="4"/>
      <c r="J24" s="4"/>
      <c r="K24" s="12"/>
      <c r="L24" s="12"/>
      <c r="M24" s="12"/>
      <c r="N24" s="12"/>
      <c r="O24" s="4"/>
    </row>
    <row r="25" spans="1:18" s="10" customFormat="1" x14ac:dyDescent="0.25">
      <c r="A25" s="3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Q25" s="18"/>
      <c r="R25" s="20"/>
    </row>
    <row r="26" spans="1:18" s="10" customFormat="1" x14ac:dyDescent="0.25">
      <c r="A26" s="39" t="s">
        <v>19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8" s="10" customFormat="1" ht="23.25" customHeight="1" x14ac:dyDescent="0.25">
      <c r="A27" s="36" t="s">
        <v>35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13"/>
      <c r="Q27" s="13"/>
    </row>
    <row r="29" spans="1:18" x14ac:dyDescent="0.25">
      <c r="N29" s="33"/>
    </row>
  </sheetData>
  <mergeCells count="16">
    <mergeCell ref="A27:O27"/>
    <mergeCell ref="L13:M13"/>
    <mergeCell ref="B15:N15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2023-02-09T08:21:08Z</dcterms:modified>
</cp:coreProperties>
</file>