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 l="1"/>
  <c r="H20" i="1" l="1"/>
  <c r="M20" i="1" s="1"/>
  <c r="I20" i="1"/>
  <c r="J20" i="1"/>
  <c r="E23" i="1"/>
  <c r="C17" i="1" s="1"/>
  <c r="K20" i="1" l="1"/>
  <c r="L20" i="1" s="1"/>
  <c r="H21" i="1"/>
  <c r="M21" i="1" s="1"/>
  <c r="I21" i="1"/>
  <c r="J21" i="1"/>
  <c r="H22" i="1"/>
  <c r="M22" i="1" s="1"/>
  <c r="I22" i="1"/>
  <c r="J22" i="1"/>
  <c r="K22" i="1" l="1"/>
  <c r="L22" i="1" s="1"/>
  <c r="K21" i="1"/>
  <c r="L21" i="1" s="1"/>
  <c r="M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<sst xmlns="http://schemas.openxmlformats.org/spreadsheetml/2006/main" count="42" uniqueCount="38">
  <si>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</si>
  <si>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</si>
  <si>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</si>
  <si>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</si>
  <si>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</si>
  <si>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</si>
  <si>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</si>
  <si>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</si>
  <si>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</si>
  <si>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</si>
  <si>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</si>
  <si>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</si>
  <si>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</si>
  <si>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</si>
  <si>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</si>
  <si>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</si>
  <si>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</si>
  <si>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</si>
  <si>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</si>
  <si>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</si>
  <si>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</si>
  <si>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</si>
  <si>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</si>
  <si>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</si>
  <si>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</si>
  <si>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</si>
  <si>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</si>
  <si>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</si>
  <si>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221-23</t>
  </si>
  <si>
    <t xml:space="preserve">на поставку термометров и гигрометров </t>
  </si>
  <si>
    <t>Термометры стеклянные ТС-7- АМК или эквивалент</t>
  </si>
  <si>
    <t>Гигрометр психометрический вит-1 или эквивалент</t>
  </si>
  <si>
    <t>Термометр ртутный максимальный стеклянный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</si>
  <si>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</si>
  <si>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281600 руб. (Двести восемьдесят одна тысяча шестьсот рублей 00 копеек)</t>
  </si>
  <si>
    <t>вх. № 3686-09/23 от 18.09.2023</t>
  </si>
  <si>
    <t>вх. № 3687-09/23 от 18.09.2023</t>
  </si>
  <si>
    <t>вх. № 3688-09/23 от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</si>
</sst>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G17" sqref="E17:G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7.85546875" style="19" bestFit="1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4" t="s">
        <v>29</v>
      </c>
      <c r="H3" s="34"/>
      <c r="I3" s="34"/>
      <c r="J3" s="34"/>
      <c r="K3" s="34"/>
      <c r="L3" s="34"/>
      <c r="M3" s="34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40" t="s">
        <v>17</v>
      </c>
      <c r="K12" s="40"/>
      <c r="M12" s="1" t="s">
        <v>15</v>
      </c>
    </row>
    <row r="14" spans="2:13" x14ac:dyDescent="0.25">
      <c r="B14" s="40" t="s">
        <v>16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2:13" hidden="1" x14ac:dyDescent="0.25"/>
    <row r="17" spans="1:15" ht="54.6" customHeight="1" x14ac:dyDescent="0.25">
      <c r="A17" s="44" t="s">
        <v>11</v>
      </c>
      <c r="B17" s="45"/>
      <c r="C17" s="46">
        <f>E23</f>
        <v>281600</v>
      </c>
      <c r="D17" s="47"/>
      <c r="E17" s="50" t="s">
        <v>35</v>
      </c>
      <c r="F17" s="50" t="s">
        <v>36</v>
      </c>
      <c r="G17" s="50" t="s">
        <v>37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5" t="s">
        <v>0</v>
      </c>
      <c r="B18" s="35" t="s">
        <v>1</v>
      </c>
      <c r="C18" s="35" t="s">
        <v>2</v>
      </c>
      <c r="D18" s="35"/>
      <c r="E18" s="20" t="s">
        <v>25</v>
      </c>
      <c r="F18" s="20" t="s">
        <v>26</v>
      </c>
      <c r="G18" s="20" t="s">
        <v>27</v>
      </c>
      <c r="H18" s="48" t="s">
        <v>12</v>
      </c>
      <c r="I18" s="35" t="s">
        <v>8</v>
      </c>
      <c r="J18" s="35" t="s">
        <v>9</v>
      </c>
      <c r="K18" s="35" t="s">
        <v>10</v>
      </c>
      <c r="L18" s="35" t="s">
        <v>6</v>
      </c>
      <c r="M18" s="43" t="s">
        <v>7</v>
      </c>
    </row>
    <row r="19" spans="1:15" x14ac:dyDescent="0.25">
      <c r="A19" s="36"/>
      <c r="B19" s="36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9"/>
      <c r="I19" s="35"/>
      <c r="J19" s="35"/>
      <c r="K19" s="35"/>
      <c r="L19" s="35"/>
      <c r="M19" s="43"/>
    </row>
    <row r="20" spans="1:15" s="26" customFormat="1" ht="30" x14ac:dyDescent="0.25">
      <c r="A20" s="4">
        <v>1</v>
      </c>
      <c r="B20" s="32" t="s">
        <v>30</v>
      </c>
      <c r="C20" s="31" t="s">
        <v>33</v>
      </c>
      <c r="D20" s="22">
        <v>20</v>
      </c>
      <c r="E20" s="28">
        <v>840</v>
      </c>
      <c r="F20" s="27">
        <v>855</v>
      </c>
      <c r="G20" s="30">
        <v>865</v>
      </c>
      <c r="H20" s="30">
        <f>AVERAGE(E20:G20)</f>
        <v>853.33333333333337</v>
      </c>
      <c r="I20" s="29">
        <f xml:space="preserve"> COUNT(E20:G20)</f>
        <v>3</v>
      </c>
      <c r="J20" s="29">
        <f>STDEV(E20:G20)</f>
        <v>12.583057392117917</v>
      </c>
      <c r="K20" s="29">
        <f t="shared" ref="K20" si="0">J20/H20*100</f>
        <v>1.4745770381388184</v>
      </c>
      <c r="L20" s="29" t="str">
        <f t="shared" ref="L20" si="1">IF(K20&lt;33,"ОДНОРОДНЫЕ","НЕОДНОРОДНЫЕ")</f>
        <v>ОДНОРОДНЫЕ</v>
      </c>
      <c r="M20" s="30">
        <f>D20*H20</f>
        <v>17066.666666666668</v>
      </c>
      <c r="O20" s="14"/>
    </row>
    <row r="21" spans="1:15" s="24" customFormat="1" ht="30" x14ac:dyDescent="0.25">
      <c r="A21" s="4">
        <v>2</v>
      </c>
      <c r="B21" s="32" t="s">
        <v>31</v>
      </c>
      <c r="C21" s="31" t="s">
        <v>33</v>
      </c>
      <c r="D21" s="22">
        <v>50</v>
      </c>
      <c r="E21" s="9">
        <v>2496</v>
      </c>
      <c r="F21" s="5">
        <v>2500</v>
      </c>
      <c r="G21" s="25">
        <v>2550</v>
      </c>
      <c r="H21" s="25">
        <f>AVERAGE(E21:G21)</f>
        <v>2515.3333333333335</v>
      </c>
      <c r="I21" s="23">
        <f xml:space="preserve"> COUNT(E21:G21)</f>
        <v>3</v>
      </c>
      <c r="J21" s="23">
        <f>STDEV(E21:G21)</f>
        <v>30.088757590391356</v>
      </c>
      <c r="K21" s="23">
        <f t="shared" ref="K21:K22" si="2">J21/H21*100</f>
        <v>1.19621352731479</v>
      </c>
      <c r="L21" s="23" t="str">
        <f t="shared" ref="L21:L22" si="3">IF(K21&lt;33,"ОДНОРОДНЫЕ","НЕОДНОРОДНЫЕ")</f>
        <v>ОДНОРОДНЫЕ</v>
      </c>
      <c r="M21" s="25">
        <f>D21*H21</f>
        <v>125766.66666666667</v>
      </c>
      <c r="O21" s="14"/>
    </row>
    <row r="22" spans="1:15" s="24" customFormat="1" ht="30" x14ac:dyDescent="0.25">
      <c r="A22" s="4">
        <v>3</v>
      </c>
      <c r="B22" s="33" t="s">
        <v>32</v>
      </c>
      <c r="C22" s="31" t="s">
        <v>33</v>
      </c>
      <c r="D22" s="22">
        <v>400</v>
      </c>
      <c r="E22" s="9">
        <v>350</v>
      </c>
      <c r="F22" s="5">
        <v>370</v>
      </c>
      <c r="G22" s="25">
        <v>370</v>
      </c>
      <c r="H22" s="25">
        <f>AVERAGE(E22:G22)</f>
        <v>363.33333333333331</v>
      </c>
      <c r="I22" s="23">
        <f xml:space="preserve"> COUNT(E22:G22)</f>
        <v>3</v>
      </c>
      <c r="J22" s="23">
        <f>STDEV(E22:G22)</f>
        <v>11.547005383792515</v>
      </c>
      <c r="K22" s="23">
        <f t="shared" si="2"/>
        <v>3.1780748762731696</v>
      </c>
      <c r="L22" s="23" t="str">
        <f t="shared" si="3"/>
        <v>ОДНОРОДНЫЕ</v>
      </c>
      <c r="M22" s="25">
        <f>D22*H22</f>
        <v>145333.33333333331</v>
      </c>
      <c r="O22" s="14"/>
    </row>
    <row r="23" spans="1:15" x14ac:dyDescent="0.25">
      <c r="A23" s="4"/>
      <c r="B23" s="11"/>
      <c r="C23" s="10"/>
      <c r="D23" s="6"/>
      <c r="E23" s="20">
        <f>SUMPRODUCT($D$20:$D$22,E20:E22)</f>
        <v>281600</v>
      </c>
      <c r="F23" s="30">
        <f>SUMPRODUCT($D$20:$D$22,F20:F22)</f>
        <v>290100</v>
      </c>
      <c r="G23" s="30">
        <f>SUMPRODUCT($D$20:$D$22,G20:G22)</f>
        <v>292800</v>
      </c>
      <c r="H23" s="20"/>
      <c r="I23" s="17"/>
      <c r="J23" s="17"/>
      <c r="K23" s="17"/>
      <c r="L23" s="17"/>
      <c r="M23" s="3">
        <f>SUM(M20:M22)</f>
        <v>288166.66666666663</v>
      </c>
    </row>
    <row r="25" spans="1:15" x14ac:dyDescent="0.25">
      <c r="A25" s="41" t="s">
        <v>20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5" x14ac:dyDescent="0.25">
      <c r="A26" s="42" t="s">
        <v>19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</row>
    <row r="27" spans="1:15" ht="1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5" s="8" customFormat="1" x14ac:dyDescent="0.25">
      <c r="A28" s="37" t="s">
        <v>34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7"/>
      <c r="O28" s="7"/>
    </row>
    <row r="30" spans="1:15" x14ac:dyDescent="0.25">
      <c r="J30" s="14"/>
    </row>
    <row r="34" spans="12:12" x14ac:dyDescent="0.25">
      <c r="L34" s="14"/>
    </row>
  </sheetData>
  <mergeCells count="18">
    <mergeCell ref="L18:L19"/>
    <mergeCell ref="A18:A19"/>
    <mergeCell ref="G3:M3"/>
    <mergeCell ref="B18:B19"/>
    <mergeCell ref="C18:D18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</mergeCells>
  <conditionalFormatting sqref="L20:L2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2023-09-18T04:24:03Z</dcterms:modified>
</cp:coreProperties>
</file>