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26" i="1"/>
  <c r="H20" i="1" l="1"/>
  <c r="M20" i="1" s="1"/>
  <c r="I20" i="1"/>
  <c r="J20" i="1"/>
  <c r="F26" i="1"/>
  <c r="G26" i="1"/>
  <c r="K20" i="1" l="1"/>
  <c r="L20" i="1" s="1"/>
  <c r="H21" i="1"/>
  <c r="M21" i="1" s="1"/>
  <c r="I21" i="1"/>
  <c r="J21" i="1"/>
  <c r="H22" i="1"/>
  <c r="M22" i="1" s="1"/>
  <c r="I22" i="1"/>
  <c r="J22" i="1"/>
  <c r="H23" i="1"/>
  <c r="I23" i="1"/>
  <c r="J23" i="1"/>
  <c r="H24" i="1"/>
  <c r="M24" i="1" s="1"/>
  <c r="I24" i="1"/>
  <c r="J24" i="1"/>
  <c r="H25" i="1"/>
  <c r="M25" i="1" s="1"/>
  <c r="I25" i="1"/>
  <c r="J25" i="1"/>
  <c r="K25" i="1" s="1"/>
  <c r="L25" i="1" s="1"/>
  <c r="K22" i="1" l="1"/>
  <c r="L22" i="1" s="1"/>
  <c r="K24" i="1"/>
  <c r="L24" i="1" s="1"/>
  <c r="K21" i="1"/>
  <c r="L21" i="1" s="1"/>
  <c r="K23" i="1"/>
  <c r="L23" i="1" s="1"/>
  <c r="M23" i="1"/>
  <c r="M26" i="1" l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<sst xmlns="http://schemas.openxmlformats.org/spreadsheetml/2006/main" count="48" uniqueCount="42">
  <si>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</si>
  <si>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</si>
  <si>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</si>
  <si>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</si>
  <si>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</si>
  <si>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</si>
  <si>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</si>
  <si>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</si>
  <si>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</si>
  <si>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</si>
  <si>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</si>
  <si>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</si>
  <si>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</si>
  <si>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</si>
  <si>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</si>
  <si>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</si>
  <si>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</si>
  <si>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</si>
  <si>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</si>
  <si>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</si>
  <si>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</si>
  <si>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</si>
  <si>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</si>
  <si>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</si>
  <si>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</si>
  <si>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</si>
  <si>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</si>
  <si>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</si>
  <si>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вх. № 3479-09/23 от 01.09.2023</t>
  </si>
  <si>
    <t>вх. № 3480-09/23 от 01.09.2023</t>
  </si>
  <si>
    <t>вх. № 3481-09/23 от 01.09.2023</t>
  </si>
  <si>
    <t xml:space="preserve">Электрод референсный </t>
  </si>
  <si>
    <t>Электрод натрий ион</t>
  </si>
  <si>
    <t xml:space="preserve">Электрод калий ион </t>
  </si>
  <si>
    <t xml:space="preserve">Электрод хлорид ион </t>
  </si>
  <si>
    <t>Большой Уплотнитель</t>
  </si>
  <si>
    <t>Малый уплотнитель</t>
  </si>
  <si>
    <t>Упак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</si>
  <si>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</si>
  <si>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253512 руб. (двести пятьдесят три тысячи пятьсот двенадцать рублей 00 копеек)</t>
  </si>
  <si>
    <t>№ 213-23</t>
  </si>
  <si>
    <t>на поставку расходных материалов для анализатора электролитов JOKOH EX-D  EX-Ds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</si>
</sst>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H35" sqref="H35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7.85546875" style="19" bestFit="1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4" t="s">
        <v>41</v>
      </c>
      <c r="H3" s="34"/>
      <c r="I3" s="34"/>
      <c r="J3" s="34"/>
      <c r="K3" s="34"/>
      <c r="L3" s="34"/>
      <c r="M3" s="34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40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8" t="s">
        <v>17</v>
      </c>
      <c r="K12" s="38"/>
      <c r="M12" s="1" t="s">
        <v>15</v>
      </c>
    </row>
    <row r="14" spans="2:13" x14ac:dyDescent="0.25">
      <c r="B14" s="38" t="s">
        <v>16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2:13" hidden="1" x14ac:dyDescent="0.25"/>
    <row r="17" spans="1:15" ht="54.6" customHeight="1" x14ac:dyDescent="0.25">
      <c r="A17" s="42" t="s">
        <v>11</v>
      </c>
      <c r="B17" s="43"/>
      <c r="C17" s="44">
        <f>E26</f>
        <v>253512</v>
      </c>
      <c r="D17" s="45"/>
      <c r="E17" s="31" t="s">
        <v>28</v>
      </c>
      <c r="F17" s="31" t="s">
        <v>29</v>
      </c>
      <c r="G17" s="31" t="s">
        <v>30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32" t="s">
        <v>0</v>
      </c>
      <c r="B18" s="32" t="s">
        <v>1</v>
      </c>
      <c r="C18" s="32" t="s">
        <v>2</v>
      </c>
      <c r="D18" s="32"/>
      <c r="E18" s="20" t="s">
        <v>25</v>
      </c>
      <c r="F18" s="20" t="s">
        <v>26</v>
      </c>
      <c r="G18" s="20" t="s">
        <v>27</v>
      </c>
      <c r="H18" s="46" t="s">
        <v>12</v>
      </c>
      <c r="I18" s="32" t="s">
        <v>8</v>
      </c>
      <c r="J18" s="32" t="s">
        <v>9</v>
      </c>
      <c r="K18" s="32" t="s">
        <v>10</v>
      </c>
      <c r="L18" s="32" t="s">
        <v>6</v>
      </c>
      <c r="M18" s="41" t="s">
        <v>7</v>
      </c>
    </row>
    <row r="19" spans="1:15" x14ac:dyDescent="0.25">
      <c r="A19" s="33"/>
      <c r="B19" s="33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7"/>
      <c r="I19" s="32"/>
      <c r="J19" s="32"/>
      <c r="K19" s="32"/>
      <c r="L19" s="32"/>
      <c r="M19" s="41"/>
    </row>
    <row r="20" spans="1:15" s="26" customFormat="1" x14ac:dyDescent="0.25">
      <c r="A20" s="4">
        <v>1</v>
      </c>
      <c r="B20" s="48" t="s">
        <v>31</v>
      </c>
      <c r="C20" s="49" t="s">
        <v>37</v>
      </c>
      <c r="D20" s="22">
        <v>1</v>
      </c>
      <c r="E20" s="28">
        <v>81000</v>
      </c>
      <c r="F20" s="27">
        <v>81000</v>
      </c>
      <c r="G20" s="30">
        <v>81200</v>
      </c>
      <c r="H20" s="30">
        <f t="shared" ref="H20" si="0">AVERAGE(E20:G20)</f>
        <v>81066.666666666672</v>
      </c>
      <c r="I20" s="29">
        <f t="shared" ref="I20" si="1" xml:space="preserve"> COUNT(E20:G20)</f>
        <v>3</v>
      </c>
      <c r="J20" s="29">
        <f t="shared" ref="J20" si="2">STDEV(E20:G20)</f>
        <v>115.47005383792515</v>
      </c>
      <c r="K20" s="29">
        <f t="shared" ref="K20" si="3">J20/H20*100</f>
        <v>0.1424383887803353</v>
      </c>
      <c r="L20" s="29" t="str">
        <f t="shared" ref="L20" si="4">IF(K20&lt;33,"ОДНОРОДНЫЕ","НЕОДНОРОДНЫЕ")</f>
        <v>ОДНОРОДНЫЕ</v>
      </c>
      <c r="M20" s="30">
        <f>D20*H20</f>
        <v>81066.666666666672</v>
      </c>
    </row>
    <row r="21" spans="1:15" s="24" customFormat="1" x14ac:dyDescent="0.25">
      <c r="A21" s="4">
        <v>2</v>
      </c>
      <c r="B21" s="48" t="s">
        <v>32</v>
      </c>
      <c r="C21" s="49" t="s">
        <v>37</v>
      </c>
      <c r="D21" s="22">
        <v>1</v>
      </c>
      <c r="E21" s="9">
        <v>48600</v>
      </c>
      <c r="F21" s="5">
        <v>49000</v>
      </c>
      <c r="G21" s="25">
        <v>48900</v>
      </c>
      <c r="H21" s="25">
        <f t="shared" ref="H21:H25" si="5">AVERAGE(E21:G21)</f>
        <v>48833.333333333336</v>
      </c>
      <c r="I21" s="23">
        <f t="shared" ref="I21:I25" si="6" xml:space="preserve"> COUNT(E21:G21)</f>
        <v>3</v>
      </c>
      <c r="J21" s="23">
        <f t="shared" ref="J21:J25" si="7">STDEV(E21:G21)</f>
        <v>208.16659994661327</v>
      </c>
      <c r="K21" s="23">
        <f t="shared" ref="K21:K25" si="8">J21/H21*100</f>
        <v>0.42627972685313298</v>
      </c>
      <c r="L21" s="23" t="str">
        <f t="shared" ref="L21:L25" si="9">IF(K21&lt;33,"ОДНОРОДНЫЕ","НЕОДНОРОДНЫЕ")</f>
        <v>ОДНОРОДНЫЕ</v>
      </c>
      <c r="M21" s="25">
        <f>D21*H21</f>
        <v>48833.333333333336</v>
      </c>
    </row>
    <row r="22" spans="1:15" s="24" customFormat="1" x14ac:dyDescent="0.25">
      <c r="A22" s="4">
        <v>3</v>
      </c>
      <c r="B22" s="48" t="s">
        <v>33</v>
      </c>
      <c r="C22" s="49" t="s">
        <v>37</v>
      </c>
      <c r="D22" s="22">
        <v>1</v>
      </c>
      <c r="E22" s="9">
        <v>48600</v>
      </c>
      <c r="F22" s="5">
        <v>49000</v>
      </c>
      <c r="G22" s="25">
        <v>48900</v>
      </c>
      <c r="H22" s="25">
        <f t="shared" si="5"/>
        <v>48833.333333333336</v>
      </c>
      <c r="I22" s="23">
        <f t="shared" si="6"/>
        <v>3</v>
      </c>
      <c r="J22" s="23">
        <f t="shared" si="7"/>
        <v>208.16659994661327</v>
      </c>
      <c r="K22" s="23">
        <f t="shared" si="8"/>
        <v>0.42627972685313298</v>
      </c>
      <c r="L22" s="23" t="str">
        <f t="shared" si="9"/>
        <v>ОДНОРОДНЫЕ</v>
      </c>
      <c r="M22" s="25">
        <f t="shared" ref="M22:M25" si="10">D22*H22</f>
        <v>48833.333333333336</v>
      </c>
    </row>
    <row r="23" spans="1:15" s="24" customFormat="1" x14ac:dyDescent="0.25">
      <c r="A23" s="4">
        <v>4</v>
      </c>
      <c r="B23" s="48" t="s">
        <v>34</v>
      </c>
      <c r="C23" s="49" t="s">
        <v>37</v>
      </c>
      <c r="D23" s="22">
        <v>1</v>
      </c>
      <c r="E23" s="9">
        <v>48600</v>
      </c>
      <c r="F23" s="5">
        <v>49000</v>
      </c>
      <c r="G23" s="25">
        <v>48900</v>
      </c>
      <c r="H23" s="25">
        <f t="shared" si="5"/>
        <v>48833.333333333336</v>
      </c>
      <c r="I23" s="23">
        <f t="shared" si="6"/>
        <v>3</v>
      </c>
      <c r="J23" s="23">
        <f t="shared" si="7"/>
        <v>208.16659994661327</v>
      </c>
      <c r="K23" s="23">
        <f t="shared" si="8"/>
        <v>0.42627972685313298</v>
      </c>
      <c r="L23" s="23" t="str">
        <f t="shared" si="9"/>
        <v>ОДНОРОДНЫЕ</v>
      </c>
      <c r="M23" s="25">
        <f t="shared" si="10"/>
        <v>48833.333333333336</v>
      </c>
    </row>
    <row r="24" spans="1:15" s="24" customFormat="1" x14ac:dyDescent="0.25">
      <c r="A24" s="4">
        <v>5</v>
      </c>
      <c r="B24" s="48" t="s">
        <v>35</v>
      </c>
      <c r="C24" s="49" t="s">
        <v>38</v>
      </c>
      <c r="D24" s="22">
        <v>5</v>
      </c>
      <c r="E24" s="9">
        <v>3192</v>
      </c>
      <c r="F24" s="5">
        <v>3300</v>
      </c>
      <c r="G24" s="25">
        <v>3250</v>
      </c>
      <c r="H24" s="25">
        <f t="shared" si="5"/>
        <v>3247.3333333333335</v>
      </c>
      <c r="I24" s="23">
        <f t="shared" si="6"/>
        <v>3</v>
      </c>
      <c r="J24" s="23">
        <f t="shared" si="7"/>
        <v>54.04936015655813</v>
      </c>
      <c r="K24" s="23">
        <f t="shared" si="8"/>
        <v>1.664422915927678</v>
      </c>
      <c r="L24" s="23" t="str">
        <f t="shared" si="9"/>
        <v>ОДНОРОДНЫЕ</v>
      </c>
      <c r="M24" s="25">
        <f t="shared" si="10"/>
        <v>16236.666666666668</v>
      </c>
    </row>
    <row r="25" spans="1:15" s="24" customFormat="1" x14ac:dyDescent="0.25">
      <c r="A25" s="4">
        <v>6</v>
      </c>
      <c r="B25" s="48" t="s">
        <v>36</v>
      </c>
      <c r="C25" s="49" t="s">
        <v>38</v>
      </c>
      <c r="D25" s="22">
        <v>2</v>
      </c>
      <c r="E25" s="9">
        <v>5376</v>
      </c>
      <c r="F25" s="5">
        <v>5500</v>
      </c>
      <c r="G25" s="25">
        <v>5450</v>
      </c>
      <c r="H25" s="25">
        <f t="shared" si="5"/>
        <v>5442</v>
      </c>
      <c r="I25" s="23">
        <f t="shared" si="6"/>
        <v>3</v>
      </c>
      <c r="J25" s="23">
        <f t="shared" si="7"/>
        <v>62.385895841928885</v>
      </c>
      <c r="K25" s="23">
        <f t="shared" si="8"/>
        <v>1.1463780933834782</v>
      </c>
      <c r="L25" s="23" t="str">
        <f t="shared" si="9"/>
        <v>ОДНОРОДНЫЕ</v>
      </c>
      <c r="M25" s="25">
        <f t="shared" si="10"/>
        <v>10884</v>
      </c>
    </row>
    <row r="26" spans="1:15" x14ac:dyDescent="0.25">
      <c r="A26" s="4"/>
      <c r="B26" s="11"/>
      <c r="C26" s="10"/>
      <c r="D26" s="6"/>
      <c r="E26" s="20">
        <f>SUMPRODUCT($D$20:$D$25,E20:E25)</f>
        <v>253512</v>
      </c>
      <c r="F26" s="30">
        <f>SUMPRODUCT($D$20:$D$25,F20:F25)</f>
        <v>255500</v>
      </c>
      <c r="G26" s="30">
        <f>SUMPRODUCT($D$20:$D$25,G20:G25)</f>
        <v>255050</v>
      </c>
      <c r="H26" s="20"/>
      <c r="I26" s="17"/>
      <c r="J26" s="17"/>
      <c r="K26" s="17"/>
      <c r="L26" s="17"/>
      <c r="M26" s="3">
        <f>SUM(M20:M25)</f>
        <v>254687.33333333334</v>
      </c>
    </row>
    <row r="28" spans="1:15" x14ac:dyDescent="0.25">
      <c r="A28" s="39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5" x14ac:dyDescent="0.25">
      <c r="A29" s="40" t="s">
        <v>19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5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5" s="8" customFormat="1" x14ac:dyDescent="0.25">
      <c r="A31" s="35" t="s">
        <v>39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7"/>
      <c r="O31" s="7"/>
    </row>
    <row r="33" spans="10:12" x14ac:dyDescent="0.25">
      <c r="J33" s="14"/>
    </row>
    <row r="37" spans="10:12" x14ac:dyDescent="0.25">
      <c r="L37" s="14"/>
    </row>
  </sheetData>
  <mergeCells count="18"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2023-09-04T01:46:23Z</dcterms:modified>
</cp:coreProperties>
</file>