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M22" i="1" s="1"/>
  <c r="I22" i="1"/>
  <c r="J22" i="1"/>
  <c r="K22" i="1"/>
  <c r="L22" i="1"/>
  <c r="H23" i="1"/>
  <c r="M23" i="1" s="1"/>
  <c r="I23" i="1"/>
  <c r="J23" i="1"/>
  <c r="K23" i="1"/>
  <c r="L23" i="1"/>
  <c r="H24" i="1"/>
  <c r="M24" i="1" s="1"/>
  <c r="I24" i="1"/>
  <c r="J24" i="1"/>
  <c r="K24" i="1"/>
  <c r="L24" i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H28" i="1"/>
  <c r="M28" i="1" s="1"/>
  <c r="I28" i="1"/>
  <c r="J28" i="1"/>
  <c r="K28" i="1"/>
  <c r="L28" i="1" s="1"/>
  <c r="H29" i="1"/>
  <c r="M29" i="1" s="1"/>
  <c r="I29" i="1"/>
  <c r="J29" i="1"/>
  <c r="K29" i="1" s="1"/>
  <c r="L29" i="1" s="1"/>
  <c r="C17" i="1"/>
  <c r="E30" i="1"/>
  <c r="F30" i="1" l="1"/>
  <c r="G30" i="1"/>
  <c r="J21" i="1"/>
  <c r="I21" i="1"/>
  <c r="H21" i="1"/>
  <c r="M21" i="1" s="1"/>
  <c r="J20" i="1"/>
  <c r="I20" i="1"/>
  <c r="H20" i="1"/>
  <c r="M20" i="1" s="1"/>
  <c r="M30" i="1" l="1"/>
  <c r="K20" i="1"/>
  <c r="L20" i="1" s="1"/>
  <c r="K21" i="1"/>
  <c r="L21" i="1" s="1"/>
</calcChain>
</file>

<file path=xl/sharedStrings.xml><?xml version="1.0" encoding="utf-8"?>
<sst xmlns="http://schemas.openxmlformats.org/spreadsheetml/2006/main" count="56" uniqueCount="45">
  <si>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</si>
  <si>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</si>
  <si>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</si>
  <si>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</si>
  <si>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</si>
  <si>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</si>
  <si>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</si>
  <si>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</si>
  <si>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</si>
  <si>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</si>
  <si>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</si>
  <si>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</si>
  <si>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</si>
  <si>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</si>
  <si>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</si>
  <si>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</si>
  <si>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</si>
  <si>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</si>
  <si>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</si>
  <si>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</si>
  <si>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</si>
  <si>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</si>
  <si>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</si>
  <si>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</si>
  <si>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</si>
  <si>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</si>
  <si>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</si>
  <si>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</si>
  <si>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254-23</t>
  </si>
  <si>
    <t xml:space="preserve">на поставку реагентов для определения групп крови человека </t>
  </si>
  <si>
    <t xml:space="preserve">Цоликлон анти-А, реагент. </t>
  </si>
  <si>
    <t>Цоликлон анти-В, реагент.</t>
  </si>
  <si>
    <t>Цоликлон анти-Д супер, реагент.</t>
  </si>
  <si>
    <t>Цоликлон анти-С супер, реагент.</t>
  </si>
  <si>
    <t xml:space="preserve">Цоликлон анти-с супер, реагент. </t>
  </si>
  <si>
    <t xml:space="preserve">Цоликлон анти-Е супер, реагент. </t>
  </si>
  <si>
    <t>Цоликлон анти-е супер, реагент.</t>
  </si>
  <si>
    <t>Цоликлон анти-Келл (К) Супер, реагент.</t>
  </si>
  <si>
    <t xml:space="preserve">Цоликлон анти АВ, реагент </t>
  </si>
  <si>
    <t>Реагент анти- А1 Лектин, реагент.</t>
  </si>
  <si>
    <t>флак</t>
  </si>
  <si>
    <t>Исходя из имеющегося у Заказчика объёма финансового обеспечения для осуществления закупки НМЦД устанавливается в размере 102150 руб. (сто две тысячи сто пятьдесят рублей 00 копеек)</t>
  </si>
  <si>
    <t>вх. № 4199-10/23 от 26.10.2023</t>
  </si>
  <si>
    <t>вх. № 4200-10/23 от 26.10.2023</t>
  </si>
  <si>
    <t>вх. № 4201-10/23 от 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</si>
</sst>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L17" sqref="L1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14062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M2" s="11" t="s">
        <v>22</v>
      </c>
    </row>
    <row r="3" spans="2:13" x14ac:dyDescent="0.25">
      <c r="E3" s="34" t="s">
        <v>29</v>
      </c>
      <c r="F3" s="34"/>
      <c r="G3" s="34"/>
      <c r="H3" s="34"/>
      <c r="I3" s="34"/>
      <c r="J3" s="34"/>
      <c r="K3" s="34"/>
      <c r="L3" s="34"/>
      <c r="M3" s="34"/>
    </row>
    <row r="4" spans="2:13" x14ac:dyDescent="0.25"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8" t="s">
        <v>17</v>
      </c>
      <c r="K12" s="38"/>
      <c r="M12" s="1" t="s">
        <v>15</v>
      </c>
    </row>
    <row r="14" spans="2:13" x14ac:dyDescent="0.25"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2:13" hidden="1" x14ac:dyDescent="0.25"/>
    <row r="17" spans="1:13" ht="54.6" customHeight="1" x14ac:dyDescent="0.25">
      <c r="A17" s="42" t="s">
        <v>11</v>
      </c>
      <c r="B17" s="43"/>
      <c r="C17" s="44">
        <f>F30</f>
        <v>102150</v>
      </c>
      <c r="D17" s="45"/>
      <c r="E17" s="49" t="s">
        <v>42</v>
      </c>
      <c r="F17" s="49" t="s">
        <v>43</v>
      </c>
      <c r="G17" s="49" t="s">
        <v>44</v>
      </c>
      <c r="H17" s="16"/>
      <c r="I17" s="13"/>
      <c r="J17" s="13"/>
      <c r="K17" s="13"/>
      <c r="L17" s="13"/>
      <c r="M17" s="16"/>
    </row>
    <row r="18" spans="1:13" ht="30" customHeight="1" x14ac:dyDescent="0.25">
      <c r="A18" s="33" t="s">
        <v>0</v>
      </c>
      <c r="B18" s="33" t="s">
        <v>1</v>
      </c>
      <c r="C18" s="33" t="s">
        <v>2</v>
      </c>
      <c r="D18" s="33"/>
      <c r="E18" s="16" t="s">
        <v>25</v>
      </c>
      <c r="F18" s="16" t="s">
        <v>26</v>
      </c>
      <c r="G18" s="16" t="s">
        <v>27</v>
      </c>
      <c r="H18" s="46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1" t="s">
        <v>7</v>
      </c>
    </row>
    <row r="19" spans="1:13" x14ac:dyDescent="0.25">
      <c r="A19" s="48"/>
      <c r="B19" s="48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7"/>
      <c r="I19" s="33"/>
      <c r="J19" s="33"/>
      <c r="K19" s="33"/>
      <c r="L19" s="33"/>
      <c r="M19" s="41"/>
    </row>
    <row r="20" spans="1:13" s="22" customFormat="1" x14ac:dyDescent="0.25">
      <c r="A20" s="4">
        <v>1</v>
      </c>
      <c r="B20" s="30" t="s">
        <v>30</v>
      </c>
      <c r="C20" s="27" t="s">
        <v>40</v>
      </c>
      <c r="D20" s="32">
        <v>50</v>
      </c>
      <c r="E20" s="19">
        <v>96.5</v>
      </c>
      <c r="F20" s="19">
        <v>96</v>
      </c>
      <c r="G20" s="20">
        <v>96.5</v>
      </c>
      <c r="H20" s="23">
        <f t="shared" ref="H20:H21" si="0">AVERAGE(E20:G20)</f>
        <v>96.333333333333329</v>
      </c>
      <c r="I20" s="21">
        <f t="shared" ref="I20:I21" si="1" xml:space="preserve"> COUNT(E20:G20)</f>
        <v>3</v>
      </c>
      <c r="J20" s="21">
        <f t="shared" ref="J20:J21" si="2">STDEV(E20:G20)</f>
        <v>0.28867513459481292</v>
      </c>
      <c r="K20" s="21">
        <f t="shared" ref="K20:K21" si="3">J20/H20*100</f>
        <v>0.29966276947558435</v>
      </c>
      <c r="L20" s="21" t="str">
        <f t="shared" ref="L20:L21" si="4">IF(K20&lt;33,"ОДНОРОДНЫЕ","НЕОДНОРОДНЫЕ")</f>
        <v>ОДНОРОДНЫЕ</v>
      </c>
      <c r="M20" s="23">
        <f>D20*H20</f>
        <v>4816.6666666666661</v>
      </c>
    </row>
    <row r="21" spans="1:13" s="22" customFormat="1" x14ac:dyDescent="0.25">
      <c r="A21" s="4">
        <v>2</v>
      </c>
      <c r="B21" s="30" t="s">
        <v>31</v>
      </c>
      <c r="C21" s="27" t="s">
        <v>40</v>
      </c>
      <c r="D21" s="32">
        <v>50</v>
      </c>
      <c r="E21" s="19">
        <v>96.5</v>
      </c>
      <c r="F21" s="19">
        <v>96</v>
      </c>
      <c r="G21" s="20">
        <v>96.5</v>
      </c>
      <c r="H21" s="23">
        <f t="shared" si="0"/>
        <v>96.333333333333329</v>
      </c>
      <c r="I21" s="21">
        <f t="shared" si="1"/>
        <v>3</v>
      </c>
      <c r="J21" s="21">
        <f t="shared" si="2"/>
        <v>0.28867513459481292</v>
      </c>
      <c r="K21" s="21">
        <f t="shared" si="3"/>
        <v>0.29966276947558435</v>
      </c>
      <c r="L21" s="21" t="str">
        <f t="shared" si="4"/>
        <v>ОДНОРОДНЫЕ</v>
      </c>
      <c r="M21" s="23">
        <f t="shared" ref="M21" si="5">D21*H21</f>
        <v>4816.6666666666661</v>
      </c>
    </row>
    <row r="22" spans="1:13" s="28" customFormat="1" x14ac:dyDescent="0.25">
      <c r="A22" s="4">
        <v>3</v>
      </c>
      <c r="B22" s="30" t="s">
        <v>32</v>
      </c>
      <c r="C22" s="27" t="s">
        <v>40</v>
      </c>
      <c r="D22" s="32">
        <v>50</v>
      </c>
      <c r="E22" s="19">
        <v>185</v>
      </c>
      <c r="F22" s="19">
        <v>180</v>
      </c>
      <c r="G22" s="20">
        <v>180.5</v>
      </c>
      <c r="H22" s="29">
        <f t="shared" ref="H22:H29" si="6">AVERAGE(E22:G22)</f>
        <v>181.83333333333334</v>
      </c>
      <c r="I22" s="27">
        <f t="shared" ref="I22:I29" si="7" xml:space="preserve"> COUNT(E22:G22)</f>
        <v>3</v>
      </c>
      <c r="J22" s="27">
        <f t="shared" ref="J22:J29" si="8">STDEV(E22:G22)</f>
        <v>2.753785273643051</v>
      </c>
      <c r="K22" s="27">
        <f t="shared" ref="K22:K29" si="9">J22/H22*100</f>
        <v>1.5144556958623561</v>
      </c>
      <c r="L22" s="27" t="str">
        <f t="shared" ref="L22:L29" si="10">IF(K22&lt;33,"ОДНОРОДНЫЕ","НЕОДНОРОДНЫЕ")</f>
        <v>ОДНОРОДНЫЕ</v>
      </c>
      <c r="M22" s="29">
        <f t="shared" ref="M22:M29" si="11">D22*H22</f>
        <v>9091.6666666666679</v>
      </c>
    </row>
    <row r="23" spans="1:13" s="28" customFormat="1" x14ac:dyDescent="0.25">
      <c r="A23" s="4">
        <v>4</v>
      </c>
      <c r="B23" s="30" t="s">
        <v>33</v>
      </c>
      <c r="C23" s="27" t="s">
        <v>40</v>
      </c>
      <c r="D23" s="32">
        <v>30</v>
      </c>
      <c r="E23" s="19">
        <v>310</v>
      </c>
      <c r="F23" s="19">
        <v>305</v>
      </c>
      <c r="G23" s="20">
        <v>306</v>
      </c>
      <c r="H23" s="29">
        <f t="shared" si="6"/>
        <v>307</v>
      </c>
      <c r="I23" s="27">
        <f t="shared" si="7"/>
        <v>3</v>
      </c>
      <c r="J23" s="27">
        <f t="shared" si="8"/>
        <v>2.6457513110645907</v>
      </c>
      <c r="K23" s="27">
        <f t="shared" si="9"/>
        <v>0.86180824464644656</v>
      </c>
      <c r="L23" s="27" t="str">
        <f t="shared" si="10"/>
        <v>ОДНОРОДНЫЕ</v>
      </c>
      <c r="M23" s="29">
        <f t="shared" si="11"/>
        <v>9210</v>
      </c>
    </row>
    <row r="24" spans="1:13" s="28" customFormat="1" x14ac:dyDescent="0.25">
      <c r="A24" s="4">
        <v>5</v>
      </c>
      <c r="B24" s="30" t="s">
        <v>34</v>
      </c>
      <c r="C24" s="27" t="s">
        <v>40</v>
      </c>
      <c r="D24" s="32">
        <v>30</v>
      </c>
      <c r="E24" s="19">
        <v>870.5</v>
      </c>
      <c r="F24" s="19">
        <v>865</v>
      </c>
      <c r="G24" s="20">
        <v>870</v>
      </c>
      <c r="H24" s="29">
        <f t="shared" si="6"/>
        <v>868.5</v>
      </c>
      <c r="I24" s="27">
        <f t="shared" si="7"/>
        <v>3</v>
      </c>
      <c r="J24" s="27">
        <f t="shared" si="8"/>
        <v>3.0413812651491097</v>
      </c>
      <c r="K24" s="27">
        <f t="shared" si="9"/>
        <v>0.35018782557848127</v>
      </c>
      <c r="L24" s="27" t="str">
        <f t="shared" si="10"/>
        <v>ОДНОРОДНЫЕ</v>
      </c>
      <c r="M24" s="29">
        <f t="shared" si="11"/>
        <v>26055</v>
      </c>
    </row>
    <row r="25" spans="1:13" s="28" customFormat="1" x14ac:dyDescent="0.25">
      <c r="A25" s="4">
        <v>6</v>
      </c>
      <c r="B25" s="30" t="s">
        <v>35</v>
      </c>
      <c r="C25" s="27" t="s">
        <v>40</v>
      </c>
      <c r="D25" s="32">
        <v>30</v>
      </c>
      <c r="E25" s="19">
        <v>310</v>
      </c>
      <c r="F25" s="19">
        <v>305</v>
      </c>
      <c r="G25" s="20">
        <v>306</v>
      </c>
      <c r="H25" s="29">
        <f t="shared" si="6"/>
        <v>307</v>
      </c>
      <c r="I25" s="27">
        <f t="shared" si="7"/>
        <v>3</v>
      </c>
      <c r="J25" s="27">
        <f t="shared" si="8"/>
        <v>2.6457513110645907</v>
      </c>
      <c r="K25" s="27">
        <f t="shared" si="9"/>
        <v>0.86180824464644656</v>
      </c>
      <c r="L25" s="27" t="str">
        <f t="shared" si="10"/>
        <v>ОДНОРОДНЫЕ</v>
      </c>
      <c r="M25" s="29">
        <f t="shared" si="11"/>
        <v>9210</v>
      </c>
    </row>
    <row r="26" spans="1:13" s="22" customFormat="1" x14ac:dyDescent="0.25">
      <c r="A26" s="4">
        <v>7</v>
      </c>
      <c r="B26" s="30" t="s">
        <v>36</v>
      </c>
      <c r="C26" s="27" t="s">
        <v>40</v>
      </c>
      <c r="D26" s="32">
        <v>30</v>
      </c>
      <c r="E26" s="19">
        <v>955</v>
      </c>
      <c r="F26" s="19">
        <v>950</v>
      </c>
      <c r="G26" s="20">
        <v>955</v>
      </c>
      <c r="H26" s="29">
        <f t="shared" si="6"/>
        <v>953.33333333333337</v>
      </c>
      <c r="I26" s="27">
        <f t="shared" si="7"/>
        <v>3</v>
      </c>
      <c r="J26" s="27">
        <f t="shared" si="8"/>
        <v>2.8867513459481287</v>
      </c>
      <c r="K26" s="27">
        <f t="shared" si="9"/>
        <v>0.30280608523931418</v>
      </c>
      <c r="L26" s="27" t="str">
        <f t="shared" si="10"/>
        <v>ОДНОРОДНЫЕ</v>
      </c>
      <c r="M26" s="29">
        <f t="shared" si="11"/>
        <v>28600</v>
      </c>
    </row>
    <row r="27" spans="1:13" s="22" customFormat="1" x14ac:dyDescent="0.25">
      <c r="A27" s="4">
        <v>8</v>
      </c>
      <c r="B27" s="30" t="s">
        <v>37</v>
      </c>
      <c r="C27" s="27" t="s">
        <v>40</v>
      </c>
      <c r="D27" s="32">
        <v>10</v>
      </c>
      <c r="E27" s="19">
        <v>378</v>
      </c>
      <c r="F27" s="19">
        <v>375</v>
      </c>
      <c r="G27" s="20">
        <v>375.5</v>
      </c>
      <c r="H27" s="29">
        <f t="shared" si="6"/>
        <v>376.16666666666669</v>
      </c>
      <c r="I27" s="27">
        <f t="shared" si="7"/>
        <v>3</v>
      </c>
      <c r="J27" s="27">
        <f t="shared" si="8"/>
        <v>1.607275126832159</v>
      </c>
      <c r="K27" s="27">
        <f t="shared" si="9"/>
        <v>0.42727739304355128</v>
      </c>
      <c r="L27" s="27" t="str">
        <f t="shared" si="10"/>
        <v>ОДНОРОДНЫЕ</v>
      </c>
      <c r="M27" s="29">
        <f t="shared" si="11"/>
        <v>3761.666666666667</v>
      </c>
    </row>
    <row r="28" spans="1:13" s="22" customFormat="1" x14ac:dyDescent="0.25">
      <c r="A28" s="4">
        <v>9</v>
      </c>
      <c r="B28" s="30" t="s">
        <v>38</v>
      </c>
      <c r="C28" s="27" t="s">
        <v>40</v>
      </c>
      <c r="D28" s="32">
        <v>5</v>
      </c>
      <c r="E28" s="19">
        <v>96</v>
      </c>
      <c r="F28" s="19">
        <v>90</v>
      </c>
      <c r="G28" s="20">
        <v>95</v>
      </c>
      <c r="H28" s="29">
        <f t="shared" si="6"/>
        <v>93.666666666666671</v>
      </c>
      <c r="I28" s="27">
        <f t="shared" si="7"/>
        <v>3</v>
      </c>
      <c r="J28" s="27">
        <f t="shared" si="8"/>
        <v>3.214550253664318</v>
      </c>
      <c r="K28" s="27">
        <f t="shared" si="9"/>
        <v>3.4319041854067449</v>
      </c>
      <c r="L28" s="27" t="str">
        <f t="shared" si="10"/>
        <v>ОДНОРОДНЫЕ</v>
      </c>
      <c r="M28" s="29">
        <f t="shared" si="11"/>
        <v>468.33333333333337</v>
      </c>
    </row>
    <row r="29" spans="1:13" s="22" customFormat="1" x14ac:dyDescent="0.25">
      <c r="A29" s="4">
        <v>10</v>
      </c>
      <c r="B29" s="31" t="s">
        <v>39</v>
      </c>
      <c r="C29" s="27" t="s">
        <v>40</v>
      </c>
      <c r="D29" s="32">
        <v>20</v>
      </c>
      <c r="E29" s="19">
        <v>340</v>
      </c>
      <c r="F29" s="19">
        <v>330</v>
      </c>
      <c r="G29" s="20">
        <v>335</v>
      </c>
      <c r="H29" s="29">
        <f t="shared" si="6"/>
        <v>335</v>
      </c>
      <c r="I29" s="27">
        <f t="shared" si="7"/>
        <v>3</v>
      </c>
      <c r="J29" s="27">
        <f t="shared" si="8"/>
        <v>5</v>
      </c>
      <c r="K29" s="27">
        <f t="shared" si="9"/>
        <v>1.4925373134328357</v>
      </c>
      <c r="L29" s="27" t="str">
        <f t="shared" si="10"/>
        <v>ОДНОРОДНЫЕ</v>
      </c>
      <c r="M29" s="29">
        <f t="shared" si="11"/>
        <v>6700</v>
      </c>
    </row>
    <row r="30" spans="1:13" ht="15.75" x14ac:dyDescent="0.25">
      <c r="A30" s="4"/>
      <c r="B30" s="7"/>
      <c r="C30" s="25"/>
      <c r="D30" s="26"/>
      <c r="E30" s="18">
        <f>SUMPRODUCT($D$20:$D$29,E20:E29)</f>
        <v>103325</v>
      </c>
      <c r="F30" s="24">
        <f>SUMPRODUCT($D$20:$D$29,F20:F29)</f>
        <v>102150</v>
      </c>
      <c r="G30" s="24">
        <f>SUMPRODUCT($D$20:$D$29,G20:G29)</f>
        <v>102715</v>
      </c>
      <c r="H30" s="16"/>
      <c r="I30" s="13"/>
      <c r="J30" s="13"/>
      <c r="K30" s="13"/>
      <c r="L30" s="13"/>
      <c r="M30" s="3">
        <f>SUM(M20:M29)</f>
        <v>102730</v>
      </c>
    </row>
    <row r="32" spans="1:13" x14ac:dyDescent="0.25">
      <c r="A32" s="39" t="s">
        <v>20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5" x14ac:dyDescent="0.25">
      <c r="A33" s="40" t="s">
        <v>19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5" ht="1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5" s="6" customFormat="1" x14ac:dyDescent="0.25">
      <c r="A35" s="35" t="s">
        <v>41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5"/>
      <c r="O35" s="5"/>
    </row>
    <row r="37" spans="1:15" x14ac:dyDescent="0.25">
      <c r="J37" s="10"/>
    </row>
    <row r="41" spans="1:15" x14ac:dyDescent="0.25">
      <c r="L41" s="10"/>
    </row>
  </sheetData>
  <mergeCells count="18">
    <mergeCell ref="A18:A19"/>
    <mergeCell ref="B18:B19"/>
    <mergeCell ref="C18:D18"/>
    <mergeCell ref="E3:M3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30">
    <cfRule type="containsText" dxfId="11" priority="52" operator="containsText" text="НЕ">
      <formula>NOT(ISERROR(SEARCH("НЕ",L30)))</formula>
    </cfRule>
    <cfRule type="containsText" dxfId="10" priority="53" operator="containsText" text="ОДНОРОДНЫЕ">
      <formula>NOT(ISERROR(SEARCH("ОДНОРОДНЫЕ",L30)))</formula>
    </cfRule>
    <cfRule type="containsText" dxfId="9" priority="54" operator="containsText" text="НЕОДНОРОДНЫЕ">
      <formula>NOT(ISERROR(SEARCH("НЕОДНОРОДНЫЕ",L30)))</formula>
    </cfRule>
  </conditionalFormatting>
  <conditionalFormatting sqref="L30">
    <cfRule type="containsText" dxfId="8" priority="49" operator="containsText" text="НЕОДНОРОДНЫЕ">
      <formula>NOT(ISERROR(SEARCH("НЕОДНОРОДНЫЕ",L30)))</formula>
    </cfRule>
    <cfRule type="containsText" dxfId="7" priority="50" operator="containsText" text="ОДНОРОДНЫЕ">
      <formula>NOT(ISERROR(SEARCH("ОДНОРОДНЫЕ",L30)))</formula>
    </cfRule>
    <cfRule type="containsText" dxfId="6" priority="51" operator="containsText" text="НЕОДНОРОДНЫЕ">
      <formula>NOT(ISERROR(SEARCH("НЕОДНОРОДНЫЕ",L30)))</formula>
    </cfRule>
  </conditionalFormatting>
  <conditionalFormatting sqref="L20:L29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9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2023-10-26T03:21:40Z</dcterms:modified>
</cp:coreProperties>
</file>