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F26" i="1" l="1"/>
  <c r="G26" i="1"/>
  <c r="E26" i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J20" i="1"/>
  <c r="I20" i="1"/>
  <c r="H20" i="1"/>
  <c r="M20" i="1" s="1"/>
  <c r="J25" i="1"/>
  <c r="I25" i="1"/>
  <c r="H25" i="1"/>
  <c r="M25" i="1" s="1"/>
  <c r="J24" i="1"/>
  <c r="I24" i="1"/>
  <c r="H24" i="1"/>
  <c r="M24" i="1" s="1"/>
  <c r="K25" i="1" l="1"/>
  <c r="L25" i="1" s="1"/>
  <c r="K22" i="1"/>
  <c r="L22" i="1" s="1"/>
  <c r="K20" i="1"/>
  <c r="L20" i="1" s="1"/>
  <c r="K21" i="1"/>
  <c r="L21" i="1" s="1"/>
  <c r="K23" i="1"/>
  <c r="L23" i="1" s="1"/>
  <c r="K24" i="1"/>
  <c r="L24" i="1" s="1"/>
  <c r="M26" i="1" l="1"/>
</calcChain>
</file>

<file path=xl/sharedStrings.xml><?xml version="1.0" encoding="utf-8"?>
<sst xmlns="http://schemas.openxmlformats.org/spreadsheetml/2006/main" count="48" uniqueCount="41">
  <si>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</si>
  <si>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</si>
  <si>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</si>
  <si>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</si>
  <si>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</si>
  <si>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</si>
  <si>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</si>
  <si>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</si>
  <si>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</si>
  <si>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</si>
  <si>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</si>
  <si>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</si>
  <si>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</si>
  <si>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</si>
  <si>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</si>
  <si>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</si>
  <si>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</si>
  <si>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</si>
  <si>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</si>
  <si>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</si>
  <si>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</si>
  <si>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</si>
  <si>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</si>
  <si>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</si>
  <si>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</si>
  <si>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</si>
  <si>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</si>
  <si>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</si>
  <si>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</si>
  <si>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Набор реагентов для иммуноферментного выявления HBsAg  в сыворотке (плазме) и препаратах крови человека</t>
  </si>
  <si>
    <t>Набор реагентов для иммуноферментного выявления и подтверждения присутствия HBsAg</t>
  </si>
  <si>
    <t>Набор реагентов для  иммуноферментного  выявления иммуноглобулинов    классов G и  M к вирусу гепатита С   в сыворотке (плазме) и  препаратах крови человека</t>
  </si>
  <si>
    <t>Набор реагентов для иммуноферментного выявления  и подтверждения наличия иммуноглобулинов классов G и М к  вирусу гепатита С</t>
  </si>
  <si>
    <t>Прокальцитонин – ИФА, реагент</t>
  </si>
  <si>
    <t>Набор реагентов для иммуноферментного определения концентрации D-димера в плазме крови человека</t>
  </si>
  <si>
    <t>Исходя из имеющегося у Заказчика объёма финансового обеспечения для осуществления закупки НМЦД устанавливается в размере 337100 руб. (триста тридцать семь тысяч сто рублей 00 копеек)</t>
  </si>
  <si>
    <t>№ 239-23</t>
  </si>
  <si>
    <t>на поставку реагентов для постановки ИФА (гепатиты, прокальцитонин, д-димер)</t>
  </si>
  <si>
    <t>вх. № 4111-10/23 от 18.10.2023</t>
  </si>
  <si>
    <t>вх. № 4113-10/23 от 18.10.2023</t>
  </si>
  <si>
    <t>вх. № 4115-10/23 от 18.10.2023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</si>
</sst>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7" zoomScale="85" zoomScaleNormal="85" zoomScalePageLayoutView="70" workbookViewId="0">
      <selection activeCell="F20" sqref="F20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14062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33" t="s">
        <v>37</v>
      </c>
      <c r="F3" s="33"/>
      <c r="G3" s="33"/>
      <c r="H3" s="33"/>
      <c r="I3" s="33"/>
      <c r="J3" s="33"/>
      <c r="K3" s="33"/>
      <c r="L3" s="33"/>
      <c r="M3" s="33"/>
    </row>
    <row r="4" spans="2:13" x14ac:dyDescent="0.25"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36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5" ht="54.6" customHeight="1" x14ac:dyDescent="0.25">
      <c r="A17" s="41" t="s">
        <v>11</v>
      </c>
      <c r="B17" s="42"/>
      <c r="C17" s="43">
        <f>G26</f>
        <v>337100</v>
      </c>
      <c r="D17" s="44"/>
      <c r="E17" s="47" t="s">
        <v>40</v>
      </c>
      <c r="F17" s="47" t="s">
        <v>39</v>
      </c>
      <c r="G17" s="47" t="s">
        <v>38</v>
      </c>
      <c r="H17" s="16"/>
      <c r="I17" s="13"/>
      <c r="J17" s="13"/>
      <c r="K17" s="13"/>
      <c r="L17" s="13"/>
      <c r="M17" s="16"/>
    </row>
    <row r="18" spans="1:15" ht="30" customHeight="1" x14ac:dyDescent="0.25">
      <c r="A18" s="31" t="s">
        <v>0</v>
      </c>
      <c r="B18" s="31" t="s">
        <v>1</v>
      </c>
      <c r="C18" s="31" t="s">
        <v>2</v>
      </c>
      <c r="D18" s="31"/>
      <c r="E18" s="16" t="s">
        <v>25</v>
      </c>
      <c r="F18" s="16" t="s">
        <v>26</v>
      </c>
      <c r="G18" s="16" t="s">
        <v>27</v>
      </c>
      <c r="H18" s="45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40" t="s">
        <v>7</v>
      </c>
    </row>
    <row r="19" spans="1:15" x14ac:dyDescent="0.25">
      <c r="A19" s="32"/>
      <c r="B19" s="32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6"/>
      <c r="I19" s="31"/>
      <c r="J19" s="31"/>
      <c r="K19" s="31"/>
      <c r="L19" s="31"/>
      <c r="M19" s="40"/>
    </row>
    <row r="20" spans="1:15" s="22" customFormat="1" ht="45" x14ac:dyDescent="0.25">
      <c r="A20" s="4">
        <v>1</v>
      </c>
      <c r="B20" s="28" t="s">
        <v>29</v>
      </c>
      <c r="C20" s="25" t="s">
        <v>28</v>
      </c>
      <c r="D20" s="30">
        <v>25</v>
      </c>
      <c r="E20" s="19">
        <v>4985</v>
      </c>
      <c r="F20" s="19">
        <v>5230</v>
      </c>
      <c r="G20" s="20">
        <v>4900</v>
      </c>
      <c r="H20" s="23">
        <f t="shared" ref="H20:H23" si="0">AVERAGE(E20:G20)</f>
        <v>5038.333333333333</v>
      </c>
      <c r="I20" s="21">
        <f t="shared" ref="I20:I23" si="1" xml:space="preserve"> COUNT(E20:G20)</f>
        <v>3</v>
      </c>
      <c r="J20" s="21">
        <f t="shared" ref="J20:J23" si="2">STDEV(E20:G20)</f>
        <v>171.34273644754634</v>
      </c>
      <c r="K20" s="21">
        <f t="shared" ref="K20:K23" si="3">J20/H20*100</f>
        <v>3.400782066441542</v>
      </c>
      <c r="L20" s="21" t="str">
        <f t="shared" ref="L20:L23" si="4">IF(K20&lt;33,"ОДНОРОДНЫЕ","НЕОДНОРОДНЫЕ")</f>
        <v>ОДНОРОДНЫЕ</v>
      </c>
      <c r="M20" s="23">
        <f>D20*H20</f>
        <v>125958.33333333333</v>
      </c>
    </row>
    <row r="21" spans="1:15" s="22" customFormat="1" ht="45" x14ac:dyDescent="0.25">
      <c r="A21" s="4">
        <v>2</v>
      </c>
      <c r="B21" s="28" t="s">
        <v>30</v>
      </c>
      <c r="C21" s="25" t="s">
        <v>28</v>
      </c>
      <c r="D21" s="30">
        <v>6</v>
      </c>
      <c r="E21" s="19">
        <v>4580</v>
      </c>
      <c r="F21" s="19">
        <v>4920</v>
      </c>
      <c r="G21" s="20">
        <v>4200</v>
      </c>
      <c r="H21" s="23">
        <f t="shared" si="0"/>
        <v>4566.666666666667</v>
      </c>
      <c r="I21" s="21">
        <f t="shared" si="1"/>
        <v>3</v>
      </c>
      <c r="J21" s="21">
        <f t="shared" si="2"/>
        <v>360.18513757973597</v>
      </c>
      <c r="K21" s="21">
        <f t="shared" si="3"/>
        <v>7.8872657864175757</v>
      </c>
      <c r="L21" s="21" t="str">
        <f t="shared" si="4"/>
        <v>ОДНОРОДНЫЕ</v>
      </c>
      <c r="M21" s="23">
        <f t="shared" ref="M21:M25" si="5">D21*H21</f>
        <v>27400</v>
      </c>
    </row>
    <row r="22" spans="1:15" s="22" customFormat="1" ht="60" x14ac:dyDescent="0.25">
      <c r="A22" s="4">
        <v>3</v>
      </c>
      <c r="B22" s="28" t="s">
        <v>31</v>
      </c>
      <c r="C22" s="25" t="s">
        <v>28</v>
      </c>
      <c r="D22" s="30">
        <v>25</v>
      </c>
      <c r="E22" s="19">
        <v>4985</v>
      </c>
      <c r="F22" s="19">
        <v>5230</v>
      </c>
      <c r="G22" s="20">
        <v>4900</v>
      </c>
      <c r="H22" s="23">
        <f t="shared" si="0"/>
        <v>5038.333333333333</v>
      </c>
      <c r="I22" s="21">
        <f t="shared" si="1"/>
        <v>3</v>
      </c>
      <c r="J22" s="21">
        <f t="shared" si="2"/>
        <v>171.34273644754634</v>
      </c>
      <c r="K22" s="21">
        <f t="shared" si="3"/>
        <v>3.400782066441542</v>
      </c>
      <c r="L22" s="21" t="str">
        <f t="shared" si="4"/>
        <v>ОДНОРОДНЫЕ</v>
      </c>
      <c r="M22" s="23">
        <f t="shared" si="5"/>
        <v>125958.33333333333</v>
      </c>
    </row>
    <row r="23" spans="1:15" s="22" customFormat="1" ht="60" x14ac:dyDescent="0.25">
      <c r="A23" s="4">
        <v>4</v>
      </c>
      <c r="B23" s="28" t="s">
        <v>32</v>
      </c>
      <c r="C23" s="25" t="s">
        <v>28</v>
      </c>
      <c r="D23" s="30">
        <v>8</v>
      </c>
      <c r="E23" s="19">
        <v>5460</v>
      </c>
      <c r="F23" s="19">
        <v>5510</v>
      </c>
      <c r="G23" s="20">
        <v>5200</v>
      </c>
      <c r="H23" s="23">
        <f t="shared" si="0"/>
        <v>5390</v>
      </c>
      <c r="I23" s="21">
        <f t="shared" si="1"/>
        <v>3</v>
      </c>
      <c r="J23" s="21">
        <f t="shared" si="2"/>
        <v>166.43316977093238</v>
      </c>
      <c r="K23" s="21">
        <f t="shared" si="3"/>
        <v>3.0878139104069087</v>
      </c>
      <c r="L23" s="21" t="str">
        <f t="shared" si="4"/>
        <v>ОДНОРОДНЫЕ</v>
      </c>
      <c r="M23" s="23">
        <f t="shared" si="5"/>
        <v>43120</v>
      </c>
    </row>
    <row r="24" spans="1:15" s="22" customFormat="1" x14ac:dyDescent="0.25">
      <c r="A24" s="4">
        <v>5</v>
      </c>
      <c r="B24" s="28" t="s">
        <v>33</v>
      </c>
      <c r="C24" s="25" t="s">
        <v>28</v>
      </c>
      <c r="D24" s="30">
        <v>1</v>
      </c>
      <c r="E24" s="19">
        <v>12540</v>
      </c>
      <c r="F24" s="19">
        <v>12850</v>
      </c>
      <c r="G24" s="20">
        <v>12300</v>
      </c>
      <c r="H24" s="23">
        <f t="shared" ref="H24:H25" si="6">AVERAGE(E24:G24)</f>
        <v>12563.333333333334</v>
      </c>
      <c r="I24" s="21">
        <f t="shared" ref="I24:I25" si="7" xml:space="preserve"> COUNT(E24:G24)</f>
        <v>3</v>
      </c>
      <c r="J24" s="21">
        <f t="shared" ref="J24:J25" si="8">STDEV(E24:G24)</f>
        <v>275.74142476844736</v>
      </c>
      <c r="K24" s="21">
        <f t="shared" ref="K24:K25" si="9">J24/H24*100</f>
        <v>2.1948110223012525</v>
      </c>
      <c r="L24" s="21" t="str">
        <f t="shared" ref="L24:L25" si="10">IF(K24&lt;33,"ОДНОРОДНЫЕ","НЕОДНОРОДНЫЕ")</f>
        <v>ОДНОРОДНЫЕ</v>
      </c>
      <c r="M24" s="23">
        <f t="shared" si="5"/>
        <v>12563.333333333334</v>
      </c>
    </row>
    <row r="25" spans="1:15" s="22" customFormat="1" ht="45" x14ac:dyDescent="0.25">
      <c r="A25" s="4">
        <v>6</v>
      </c>
      <c r="B25" s="29" t="s">
        <v>34</v>
      </c>
      <c r="C25" s="25" t="s">
        <v>28</v>
      </c>
      <c r="D25" s="30">
        <v>1</v>
      </c>
      <c r="E25" s="19">
        <v>13230</v>
      </c>
      <c r="F25" s="19">
        <v>13860</v>
      </c>
      <c r="G25" s="20">
        <v>13000</v>
      </c>
      <c r="H25" s="23">
        <f t="shared" si="6"/>
        <v>13363.333333333334</v>
      </c>
      <c r="I25" s="21">
        <f t="shared" si="7"/>
        <v>3</v>
      </c>
      <c r="J25" s="21">
        <f t="shared" si="8"/>
        <v>445.23402086243738</v>
      </c>
      <c r="K25" s="21">
        <f t="shared" si="9"/>
        <v>3.331758699394642</v>
      </c>
      <c r="L25" s="21" t="str">
        <f t="shared" si="10"/>
        <v>ОДНОРОДНЫЕ</v>
      </c>
      <c r="M25" s="23">
        <f t="shared" si="5"/>
        <v>13363.333333333334</v>
      </c>
    </row>
    <row r="26" spans="1:15" ht="15.75" x14ac:dyDescent="0.25">
      <c r="A26" s="4"/>
      <c r="B26" s="7"/>
      <c r="C26" s="26"/>
      <c r="D26" s="27"/>
      <c r="E26" s="18">
        <f>SUMPRODUCT($D$20:$D$25,E20:E25)</f>
        <v>346180</v>
      </c>
      <c r="F26" s="24">
        <f>SUMPRODUCT($D$20:$D$25,F20:F25)</f>
        <v>361810</v>
      </c>
      <c r="G26" s="24">
        <f>SUMPRODUCT($D$20:$D$25,G20:G25)</f>
        <v>337100</v>
      </c>
      <c r="H26" s="16"/>
      <c r="I26" s="13"/>
      <c r="J26" s="13"/>
      <c r="K26" s="13"/>
      <c r="L26" s="13"/>
      <c r="M26" s="3">
        <f>SUM(M20:M25)</f>
        <v>348363.33333333326</v>
      </c>
    </row>
    <row r="28" spans="1:15" x14ac:dyDescent="0.25">
      <c r="A28" s="38" t="s">
        <v>20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1:15" x14ac:dyDescent="0.25">
      <c r="A29" s="39" t="s">
        <v>19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5" ht="1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1" spans="1:15" s="6" customFormat="1" x14ac:dyDescent="0.25">
      <c r="A31" s="34" t="s">
        <v>35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5"/>
      <c r="O31" s="5"/>
    </row>
    <row r="33" spans="10:12" x14ac:dyDescent="0.25">
      <c r="J33" s="10"/>
    </row>
    <row r="37" spans="10:12" x14ac:dyDescent="0.25">
      <c r="L37" s="10"/>
    </row>
  </sheetData>
  <mergeCells count="18"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6">
    <cfRule type="containsText" dxfId="23" priority="52" operator="containsText" text="НЕ">
      <formula>NOT(ISERROR(SEARCH("НЕ",L26)))</formula>
    </cfRule>
    <cfRule type="containsText" dxfId="22" priority="53" operator="containsText" text="ОДНОРОДНЫЕ">
      <formula>NOT(ISERROR(SEARCH("ОДНОРОДНЫЕ",L26)))</formula>
    </cfRule>
    <cfRule type="containsText" dxfId="21" priority="54" operator="containsText" text="НЕОДНОРОДНЫЕ">
      <formula>NOT(ISERROR(SEARCH("НЕОДНОРОДНЫЕ",L26)))</formula>
    </cfRule>
  </conditionalFormatting>
  <conditionalFormatting sqref="L26">
    <cfRule type="containsText" dxfId="20" priority="49" operator="containsText" text="НЕОДНОРОДНЫЕ">
      <formula>NOT(ISERROR(SEARCH("НЕОДНОРОДНЫЕ",L26)))</formula>
    </cfRule>
    <cfRule type="containsText" dxfId="19" priority="50" operator="containsText" text="ОДНОРОДНЫЕ">
      <formula>NOT(ISERROR(SEARCH("ОДНОРОДНЫЕ",L26)))</formula>
    </cfRule>
    <cfRule type="containsText" dxfId="18" priority="51" operator="containsText" text="НЕОДНОРОДНЫЕ">
      <formula>NOT(ISERROR(SEARCH("НЕОДНОРОДНЫЕ",L26)))</formula>
    </cfRule>
  </conditionalFormatting>
  <conditionalFormatting sqref="L24:L25">
    <cfRule type="containsText" dxfId="17" priority="16" operator="containsText" text="НЕ">
      <formula>NOT(ISERROR(SEARCH("НЕ",L24)))</formula>
    </cfRule>
    <cfRule type="containsText" dxfId="16" priority="17" operator="containsText" text="ОДНОРОДНЫЕ">
      <formula>NOT(ISERROR(SEARCH("ОДНОРОДНЫЕ",L24)))</formula>
    </cfRule>
    <cfRule type="containsText" dxfId="15" priority="18" operator="containsText" text="НЕОДНОРОДНЫЕ">
      <formula>NOT(ISERROR(SEARCH("НЕОДНОРОДНЫЕ",L24)))</formula>
    </cfRule>
  </conditionalFormatting>
  <conditionalFormatting sqref="L24:L25">
    <cfRule type="containsText" dxfId="14" priority="13" operator="containsText" text="НЕОДНОРОДНЫЕ">
      <formula>NOT(ISERROR(SEARCH("НЕОДНОРОДНЫЕ",L24)))</formula>
    </cfRule>
    <cfRule type="containsText" dxfId="13" priority="14" operator="containsText" text="ОДНОРОДНЫЕ">
      <formula>NOT(ISERROR(SEARCH("ОДНОРОДНЫЕ",L24)))</formula>
    </cfRule>
    <cfRule type="containsText" dxfId="12" priority="15" operator="containsText" text="НЕОДНОРОДНЫЕ">
      <formula>NOT(ISERROR(SEARCH("НЕОДНОРОДНЫЕ",L24)))</formula>
    </cfRule>
  </conditionalFormatting>
  <conditionalFormatting sqref="L22:L23">
    <cfRule type="containsText" dxfId="11" priority="10" operator="containsText" text="НЕ">
      <formula>NOT(ISERROR(SEARCH("НЕ",L22)))</formula>
    </cfRule>
    <cfRule type="containsText" dxfId="10" priority="11" operator="containsText" text="ОДНОРОДНЫЕ">
      <formula>NOT(ISERROR(SEARCH("ОДНОРОДНЫЕ",L22)))</formula>
    </cfRule>
    <cfRule type="containsText" dxfId="9" priority="12" operator="containsText" text="НЕОДНОРОДНЫЕ">
      <formula>NOT(ISERROR(SEARCH("НЕОДНОРОДНЫЕ",L22)))</formula>
    </cfRule>
  </conditionalFormatting>
  <conditionalFormatting sqref="L22:L23">
    <cfRule type="containsText" dxfId="8" priority="7" operator="containsText" text="НЕОДНОРОДНЫЕ">
      <formula>NOT(ISERROR(SEARCH("НЕОДНОРОДНЫЕ",L22)))</formula>
    </cfRule>
    <cfRule type="containsText" dxfId="7" priority="8" operator="containsText" text="ОДНОРОДНЫЕ">
      <formula>NOT(ISERROR(SEARCH("ОДНОРОДНЫЕ",L22)))</formula>
    </cfRule>
    <cfRule type="containsText" dxfId="6" priority="9" operator="containsText" text="НЕОДНОРОДНЫЕ">
      <formula>NOT(ISERROR(SEARCH("НЕОДНОРОДНЫЕ",L22)))</formula>
    </cfRule>
  </conditionalFormatting>
  <conditionalFormatting sqref="L20:L21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1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2023-10-18T01:52:13Z</dcterms:modified>
</cp:coreProperties>
</file>