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O20" i="1" l="1"/>
  <c r="N21" i="1"/>
  <c r="N22" i="1"/>
  <c r="N23" i="1"/>
  <c r="N20" i="1"/>
  <c r="M21" i="1"/>
  <c r="M22" i="1"/>
  <c r="M23" i="1"/>
  <c r="M20" i="1"/>
  <c r="L21" i="1"/>
  <c r="L22" i="1"/>
  <c r="L23" i="1"/>
  <c r="L20" i="1"/>
  <c r="K21" i="1"/>
  <c r="K22" i="1"/>
  <c r="K23" i="1"/>
  <c r="K20" i="1"/>
  <c r="J21" i="1"/>
  <c r="J22" i="1"/>
  <c r="J23" i="1"/>
  <c r="J20" i="1"/>
  <c r="E24" i="1"/>
  <c r="F24" i="1"/>
  <c r="G24" i="1" l="1"/>
  <c r="O21" i="1" l="1"/>
  <c r="O23" i="1"/>
  <c r="L26" i="1" l="1"/>
  <c r="K26" i="1"/>
  <c r="L25" i="1"/>
  <c r="K25" i="1"/>
  <c r="J26" i="1"/>
  <c r="J25" i="1"/>
  <c r="O25" i="1" s="1"/>
  <c r="L27" i="1"/>
  <c r="J27" i="1"/>
  <c r="O27" i="1" s="1"/>
  <c r="K27" i="1"/>
  <c r="M27" i="1" l="1"/>
  <c r="M26" i="1"/>
  <c r="N26" i="1" s="1"/>
  <c r="M25" i="1"/>
  <c r="N25" i="1" s="1"/>
  <c r="O26" i="1"/>
  <c r="O22" i="1"/>
  <c r="N27" i="1"/>
</calcChain>
</file>

<file path=xl/sharedStrings.xml><?xml version="1.0" encoding="utf-8"?>
<sst xmlns="http://schemas.openxmlformats.org/spreadsheetml/2006/main" count="49" uniqueCount="42">
  <si>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</si>
  <si>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</si>
  <si>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</si>
  <si>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</si>
  <si>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</si>
  <si>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</si>
  <si>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</si>
  <si>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</si>
  <si>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</si>
  <si>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</si>
  <si>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</si>
  <si>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</si>
  <si>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</si>
  <si>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</si>
  <si>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</si>
  <si>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</si>
  <si>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</si>
  <si>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</si>
  <si>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</si>
  <si>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</si>
  <si>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</si>
  <si>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</si>
  <si>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</si>
  <si>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</si>
  <si>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</si>
  <si>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</si>
  <si>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</si>
  <si>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</si>
  <si>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</si>
  <si>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</si>
  <si>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мес.</t>
  </si>
  <si>
    <t xml:space="preserve">Техническое обслуживание вытяжных систем вентиляции (81 ед по адресу Баумана 214а/1) </t>
  </si>
  <si>
    <t xml:space="preserve">Техническое обслуживание приточных систем вентиляции (15 ед по адресу Баумана 214а/1) </t>
  </si>
  <si>
    <t>Техническое обслуживание вытяжных систем вентиляции  (58 ед ул. Ярославского, 300, ул. Баумана, 214а, ул. Баумана, 206, ул. Академика Образцова, 27ш, ул. Академика Образцова, 27ч, ул. Партизанская, 74ж) с 01.02.2024 по 31.12.2024</t>
  </si>
  <si>
    <t>Техническое обслуживание приточных систем вентиляции (28 ед  ул. Ярославского, 300, ул. Баумана, 214а, ул. Баумана, 206, ул. Академика Образцова, 27ш, ул. Академика Образцова, 27ч, ул. Партизанская, 74ж) с 01.02.2024 по 31.12.2024</t>
  </si>
  <si>
    <t>Исходя из имеющегося у Заказчика объёма финансового обеспечения для осуществления закупки НМЦД устанавливается в размере  1253200 руб. (один миллион двести пятьдесят три тысячи двести рублей 00 копеек)</t>
  </si>
  <si>
    <t xml:space="preserve">на оказание услуг по техническому обслуживанию приточных, вытяжных систем вентиляции  </t>
  </si>
  <si>
    <t>путем запроса котировок в электронной форме, участниками которого могут являться</t>
  </si>
  <si>
    <t>КП вх. 4093-10/23 от 17.10.2023</t>
  </si>
  <si>
    <t>КП вх. 4094-10/23 от 17.10.2023</t>
  </si>
  <si>
    <t>КП вх. 4092-10/23 от 17.10.2023</t>
  </si>
  <si>
    <t>№ 238-23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</si>
</sst>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R17" sqref="R17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5" t="s">
        <v>27</v>
      </c>
    </row>
    <row r="2" spans="2:15" ht="14.45" customHeight="1" x14ac:dyDescent="0.25">
      <c r="O2" s="15" t="s">
        <v>28</v>
      </c>
    </row>
    <row r="3" spans="2:15" x14ac:dyDescent="0.25">
      <c r="O3" s="15" t="s">
        <v>36</v>
      </c>
    </row>
    <row r="4" spans="2:15" ht="14.45" customHeight="1" x14ac:dyDescent="0.25">
      <c r="O4" s="15" t="s">
        <v>37</v>
      </c>
    </row>
    <row r="5" spans="2:15" ht="14.45" customHeight="1" x14ac:dyDescent="0.25">
      <c r="O5" s="15" t="s">
        <v>29</v>
      </c>
    </row>
    <row r="6" spans="2:15" ht="14.45" customHeight="1" x14ac:dyDescent="0.25">
      <c r="O6" s="27" t="s">
        <v>41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19" t="s">
        <v>20</v>
      </c>
      <c r="M12" s="19"/>
      <c r="O12" s="1" t="s">
        <v>18</v>
      </c>
    </row>
    <row r="14" spans="2:15" x14ac:dyDescent="0.25">
      <c r="B14" s="19" t="s">
        <v>19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2:15" hidden="1" x14ac:dyDescent="0.25"/>
    <row r="17" spans="1:15" s="5" customFormat="1" ht="47.25" customHeight="1" x14ac:dyDescent="0.25">
      <c r="A17" s="22" t="s">
        <v>14</v>
      </c>
      <c r="B17" s="23"/>
      <c r="C17" s="24">
        <f>E24</f>
        <v>1253200</v>
      </c>
      <c r="D17" s="23"/>
      <c r="E17" s="16" t="s">
        <v>40</v>
      </c>
      <c r="F17" s="16" t="s">
        <v>38</v>
      </c>
      <c r="G17" s="16" t="s">
        <v>39</v>
      </c>
      <c r="H17" s="6"/>
      <c r="I17" s="7"/>
      <c r="J17" s="7"/>
      <c r="K17" s="8"/>
      <c r="L17" s="8"/>
      <c r="M17" s="8"/>
      <c r="N17" s="8"/>
      <c r="O17" s="7"/>
    </row>
    <row r="18" spans="1:15" s="5" customFormat="1" ht="30" customHeight="1" x14ac:dyDescent="0.25">
      <c r="A18" s="17" t="s">
        <v>0</v>
      </c>
      <c r="B18" s="17" t="s">
        <v>1</v>
      </c>
      <c r="C18" s="17" t="s">
        <v>2</v>
      </c>
      <c r="D18" s="17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25" t="s">
        <v>15</v>
      </c>
      <c r="K18" s="17" t="s">
        <v>11</v>
      </c>
      <c r="L18" s="17" t="s">
        <v>12</v>
      </c>
      <c r="M18" s="17" t="s">
        <v>13</v>
      </c>
      <c r="N18" s="17" t="s">
        <v>9</v>
      </c>
      <c r="O18" s="21" t="s">
        <v>10</v>
      </c>
    </row>
    <row r="19" spans="1:15" s="5" customFormat="1" ht="30" x14ac:dyDescent="0.25">
      <c r="A19" s="17"/>
      <c r="B19" s="17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26"/>
      <c r="K19" s="17"/>
      <c r="L19" s="17"/>
      <c r="M19" s="17"/>
      <c r="N19" s="17"/>
      <c r="O19" s="21"/>
    </row>
    <row r="20" spans="1:15" s="5" customFormat="1" ht="45" x14ac:dyDescent="0.25">
      <c r="A20" s="8">
        <v>1</v>
      </c>
      <c r="B20" s="8" t="s">
        <v>32</v>
      </c>
      <c r="C20" s="8" t="s">
        <v>30</v>
      </c>
      <c r="D20" s="11">
        <v>12</v>
      </c>
      <c r="E20" s="7">
        <v>22500</v>
      </c>
      <c r="F20" s="7">
        <v>22500</v>
      </c>
      <c r="G20" s="7">
        <v>24000</v>
      </c>
      <c r="H20" s="7"/>
      <c r="I20" s="7"/>
      <c r="J20" s="7">
        <f>AVERAGE(E20:I20)</f>
        <v>23000</v>
      </c>
      <c r="K20" s="8">
        <f>COUNT(E20:I20)</f>
        <v>3</v>
      </c>
      <c r="L20" s="8">
        <f>STDEV(E20:I20)</f>
        <v>866.02540378443859</v>
      </c>
      <c r="M20" s="8">
        <f>L20/J20*100</f>
        <v>3.765327842541037</v>
      </c>
      <c r="N20" s="8" t="str">
        <f>IF(M20&lt;33,"ОДНОРОДНЫЕ","НЕОДНОРОДНЫЕ")</f>
        <v>ОДНОРОДНЫЕ</v>
      </c>
      <c r="O20" s="7">
        <f>D20*J20</f>
        <v>276000</v>
      </c>
    </row>
    <row r="21" spans="1:15" s="5" customFormat="1" ht="45" x14ac:dyDescent="0.25">
      <c r="A21" s="8">
        <v>2</v>
      </c>
      <c r="B21" s="8" t="s">
        <v>31</v>
      </c>
      <c r="C21" s="8" t="s">
        <v>30</v>
      </c>
      <c r="D21" s="11">
        <v>12</v>
      </c>
      <c r="E21" s="7">
        <v>40500</v>
      </c>
      <c r="F21" s="7">
        <v>60750</v>
      </c>
      <c r="G21" s="7">
        <v>40500</v>
      </c>
      <c r="H21" s="7"/>
      <c r="I21" s="7"/>
      <c r="J21" s="10">
        <f t="shared" ref="J21:J23" si="0">AVERAGE(E21:I21)</f>
        <v>47250</v>
      </c>
      <c r="K21" s="9">
        <f t="shared" ref="K21:K23" si="1">COUNT(E21:I21)</f>
        <v>3</v>
      </c>
      <c r="L21" s="9">
        <f t="shared" ref="L21:L23" si="2">STDEV(E21:I21)</f>
        <v>11691.342951089922</v>
      </c>
      <c r="M21" s="9">
        <f t="shared" ref="M21:M23" si="3">L21/J21*100</f>
        <v>24.743582965269677</v>
      </c>
      <c r="N21" s="9" t="str">
        <f t="shared" ref="N21:N23" si="4">IF(M21&lt;33,"ОДНОРОДНЫЕ","НЕОДНОРОДНЫЕ")</f>
        <v>ОДНОРОДНЫЕ</v>
      </c>
      <c r="O21" s="7">
        <f t="shared" ref="O21" si="5">D21*J21</f>
        <v>567000</v>
      </c>
    </row>
    <row r="22" spans="1:15" s="5" customFormat="1" ht="105" x14ac:dyDescent="0.25">
      <c r="A22" s="8">
        <v>3</v>
      </c>
      <c r="B22" s="8" t="s">
        <v>34</v>
      </c>
      <c r="C22" s="8" t="s">
        <v>30</v>
      </c>
      <c r="D22" s="11">
        <v>11</v>
      </c>
      <c r="E22" s="7">
        <v>33600</v>
      </c>
      <c r="F22" s="7">
        <v>42000</v>
      </c>
      <c r="G22" s="7">
        <v>33600</v>
      </c>
      <c r="H22" s="7"/>
      <c r="I22" s="7"/>
      <c r="J22" s="10">
        <f t="shared" si="0"/>
        <v>36400</v>
      </c>
      <c r="K22" s="9">
        <f t="shared" si="1"/>
        <v>3</v>
      </c>
      <c r="L22" s="9">
        <f t="shared" si="2"/>
        <v>4849.7422611928569</v>
      </c>
      <c r="M22" s="9">
        <f t="shared" si="3"/>
        <v>13.323467750529828</v>
      </c>
      <c r="N22" s="9" t="str">
        <f t="shared" si="4"/>
        <v>ОДНОРОДНЫЕ</v>
      </c>
      <c r="O22" s="7">
        <f t="shared" ref="O22:O26" si="6">D22*J22</f>
        <v>400400</v>
      </c>
    </row>
    <row r="23" spans="1:15" s="5" customFormat="1" ht="105" x14ac:dyDescent="0.25">
      <c r="A23" s="8">
        <v>4</v>
      </c>
      <c r="B23" s="8" t="s">
        <v>33</v>
      </c>
      <c r="C23" s="8" t="s">
        <v>30</v>
      </c>
      <c r="D23" s="11">
        <v>11</v>
      </c>
      <c r="E23" s="7">
        <v>11600</v>
      </c>
      <c r="F23" s="10">
        <v>6670</v>
      </c>
      <c r="G23" s="7">
        <v>12760</v>
      </c>
      <c r="H23" s="7"/>
      <c r="I23" s="7"/>
      <c r="J23" s="10">
        <f t="shared" si="0"/>
        <v>10343.333333333334</v>
      </c>
      <c r="K23" s="9">
        <f t="shared" si="1"/>
        <v>3</v>
      </c>
      <c r="L23" s="9">
        <f t="shared" si="2"/>
        <v>3233.6408788443628</v>
      </c>
      <c r="M23" s="9">
        <f t="shared" si="3"/>
        <v>31.263044268556516</v>
      </c>
      <c r="N23" s="9" t="str">
        <f t="shared" si="4"/>
        <v>ОДНОРОДНЫЕ</v>
      </c>
      <c r="O23" s="7">
        <f t="shared" ref="O23" si="7">D23*J23</f>
        <v>113776.66666666667</v>
      </c>
    </row>
    <row r="24" spans="1:15" s="5" customFormat="1" x14ac:dyDescent="0.25">
      <c r="A24" s="8"/>
      <c r="B24" s="8" t="s">
        <v>25</v>
      </c>
      <c r="C24" s="8"/>
      <c r="D24" s="11"/>
      <c r="E24" s="7">
        <f>SUMPRODUCT($D$20:$D$23,E20:E23)</f>
        <v>1253200</v>
      </c>
      <c r="F24" s="7">
        <f>SUMPRODUCT($D$20:$D$23,F20:F23)</f>
        <v>1534370</v>
      </c>
      <c r="G24" s="7">
        <f t="shared" ref="G24" si="8">SUMPRODUCT($D$20:$D$23,G20:G23)</f>
        <v>1283960</v>
      </c>
      <c r="H24" s="7"/>
      <c r="I24" s="7"/>
      <c r="J24" s="7"/>
      <c r="K24" s="8"/>
      <c r="L24" s="8"/>
      <c r="M24" s="8"/>
      <c r="N24" s="8"/>
      <c r="O24" s="7"/>
    </row>
    <row r="25" spans="1:15" s="5" customFormat="1" hidden="1" x14ac:dyDescent="0.25">
      <c r="A25" s="8">
        <v>3</v>
      </c>
      <c r="B25" s="8"/>
      <c r="C25" s="8"/>
      <c r="D25" s="12"/>
      <c r="E25" s="7"/>
      <c r="F25" s="7"/>
      <c r="G25" s="7"/>
      <c r="H25" s="7"/>
      <c r="I25" s="7"/>
      <c r="J25" s="7" t="e">
        <f t="shared" ref="J25:J26" si="9">AVERAGE(E25:I25)</f>
        <v>#DIV/0!</v>
      </c>
      <c r="K25" s="8">
        <f t="shared" ref="K25:K26" si="10">COUNT(E25:I25)</f>
        <v>0</v>
      </c>
      <c r="L25" s="8" t="e">
        <f t="shared" ref="L25:L26" si="11">STDEV(E25:I25)</f>
        <v>#DIV/0!</v>
      </c>
      <c r="M25" s="8" t="e">
        <f t="shared" ref="M25:M26" si="12">L25/J25*100</f>
        <v>#DIV/0!</v>
      </c>
      <c r="N25" s="8" t="e">
        <f t="shared" ref="N25:N26" si="13">IF(M25&lt;33,"ОДНОРОДНЫЕ","НЕОДНОРОДНЫЕ")</f>
        <v>#DIV/0!</v>
      </c>
      <c r="O25" s="7" t="e">
        <f t="shared" si="6"/>
        <v>#DIV/0!</v>
      </c>
    </row>
    <row r="26" spans="1:15" s="5" customFormat="1" hidden="1" x14ac:dyDescent="0.25">
      <c r="A26" s="8">
        <v>4</v>
      </c>
      <c r="B26" s="13"/>
      <c r="C26" s="8"/>
      <c r="D26" s="14"/>
      <c r="E26" s="7"/>
      <c r="F26" s="7"/>
      <c r="G26" s="7"/>
      <c r="H26" s="7"/>
      <c r="I26" s="7"/>
      <c r="J26" s="7" t="e">
        <f t="shared" si="9"/>
        <v>#DIV/0!</v>
      </c>
      <c r="K26" s="8">
        <f t="shared" si="10"/>
        <v>0</v>
      </c>
      <c r="L26" s="8" t="e">
        <f t="shared" si="11"/>
        <v>#DIV/0!</v>
      </c>
      <c r="M26" s="8" t="e">
        <f t="shared" si="12"/>
        <v>#DIV/0!</v>
      </c>
      <c r="N26" s="8" t="e">
        <f t="shared" si="13"/>
        <v>#DIV/0!</v>
      </c>
      <c r="O26" s="7" t="e">
        <f t="shared" si="6"/>
        <v>#DIV/0!</v>
      </c>
    </row>
    <row r="27" spans="1:15" s="5" customFormat="1" ht="14.45" hidden="1" customHeight="1" x14ac:dyDescent="0.25">
      <c r="A27" s="8">
        <v>5</v>
      </c>
      <c r="B27" s="13"/>
      <c r="C27" s="8"/>
      <c r="D27" s="14"/>
      <c r="E27" s="7"/>
      <c r="F27" s="7"/>
      <c r="G27" s="7"/>
      <c r="H27" s="7"/>
      <c r="I27" s="7"/>
      <c r="J27" s="7" t="e">
        <f>AVERAGE(E27:I27)</f>
        <v>#DIV/0!</v>
      </c>
      <c r="K27" s="8">
        <f>COUNT(E27:I27)</f>
        <v>0</v>
      </c>
      <c r="L27" s="8" t="e">
        <f>STDEV(E27:I27)</f>
        <v>#DIV/0!</v>
      </c>
      <c r="M27" s="8" t="e">
        <f>L27/J27*100</f>
        <v>#DIV/0!</v>
      </c>
      <c r="N27" s="8" t="e">
        <f>IF(M27&lt;33,"ОДНОРОДНЫЕ","НЕОДНОРОДНЫЕ")</f>
        <v>#DIV/0!</v>
      </c>
      <c r="O27" s="7" t="e">
        <f>D27*J27</f>
        <v>#DIV/0!</v>
      </c>
    </row>
    <row r="29" spans="1:15" ht="33.6" customHeight="1" x14ac:dyDescent="0.25">
      <c r="A29" s="20" t="s">
        <v>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ht="35.450000000000003" customHeight="1" x14ac:dyDescent="0.25">
      <c r="A30" s="20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x14ac:dyDescent="0.25">
      <c r="A31" s="18" t="s">
        <v>35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</sheetData>
  <mergeCells count="16">
    <mergeCell ref="A18:A19"/>
    <mergeCell ref="B18:B19"/>
    <mergeCell ref="C18:D18"/>
    <mergeCell ref="A31:O31"/>
    <mergeCell ref="L12:M12"/>
    <mergeCell ref="B14:N14"/>
    <mergeCell ref="A29:O29"/>
    <mergeCell ref="A30:O30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7">
    <cfRule type="containsText" dxfId="11" priority="10" operator="containsText" text="НЕ">
      <formula>NOT(ISERROR(SEARCH("НЕ",N27)))</formula>
    </cfRule>
    <cfRule type="containsText" dxfId="10" priority="11" operator="containsText" text="ОДНОРОДНЫЕ">
      <formula>NOT(ISERROR(SEARCH("ОДНОРОДНЫЕ",N27)))</formula>
    </cfRule>
    <cfRule type="containsText" dxfId="9" priority="12" operator="containsText" text="НЕОДНОРОДНЫЕ">
      <formula>NOT(ISERROR(SEARCH("НЕОДНОРОДНЫЕ",N27)))</formula>
    </cfRule>
  </conditionalFormatting>
  <conditionalFormatting sqref="N27">
    <cfRule type="containsText" dxfId="8" priority="7" operator="containsText" text="НЕОДНОРОДНЫЕ">
      <formula>NOT(ISERROR(SEARCH("НЕОДНОРОДНЫЕ",N27)))</formula>
    </cfRule>
    <cfRule type="containsText" dxfId="7" priority="8" operator="containsText" text="ОДНОРОДНЫЕ">
      <formula>NOT(ISERROR(SEARCH("ОДНОРОДНЫЕ",N27)))</formula>
    </cfRule>
    <cfRule type="containsText" dxfId="6" priority="9" operator="containsText" text="НЕОДНОРОДНЫЕ">
      <formula>NOT(ISERROR(SEARCH("НЕОДНОРОДНЫЕ",N27)))</formula>
    </cfRule>
  </conditionalFormatting>
  <conditionalFormatting sqref="N20:N26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6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2023-10-17T02:46:52Z</dcterms:modified>
</cp:coreProperties>
</file>