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F35" i="1" l="1"/>
  <c r="G35" i="1"/>
  <c r="E35" i="1"/>
  <c r="J23" i="1"/>
  <c r="I23" i="1"/>
  <c r="H23" i="1"/>
  <c r="M23" i="1" s="1"/>
  <c r="J22" i="1"/>
  <c r="I22" i="1"/>
  <c r="H22" i="1"/>
  <c r="M22" i="1" s="1"/>
  <c r="J21" i="1"/>
  <c r="I21" i="1"/>
  <c r="H21" i="1"/>
  <c r="M21" i="1" s="1"/>
  <c r="J20" i="1"/>
  <c r="I20" i="1"/>
  <c r="H20" i="1"/>
  <c r="M20" i="1" s="1"/>
  <c r="J27" i="1"/>
  <c r="I27" i="1"/>
  <c r="H27" i="1"/>
  <c r="M27" i="1" s="1"/>
  <c r="J26" i="1"/>
  <c r="I26" i="1"/>
  <c r="H26" i="1"/>
  <c r="M26" i="1" s="1"/>
  <c r="J25" i="1"/>
  <c r="I25" i="1"/>
  <c r="H25" i="1"/>
  <c r="M25" i="1" s="1"/>
  <c r="J24" i="1"/>
  <c r="I24" i="1"/>
  <c r="H24" i="1"/>
  <c r="M24" i="1" s="1"/>
  <c r="J31" i="1"/>
  <c r="I31" i="1"/>
  <c r="H31" i="1"/>
  <c r="M31" i="1" s="1"/>
  <c r="J30" i="1"/>
  <c r="I30" i="1"/>
  <c r="H30" i="1"/>
  <c r="M30" i="1" s="1"/>
  <c r="J29" i="1"/>
  <c r="I29" i="1"/>
  <c r="H29" i="1"/>
  <c r="M29" i="1" s="1"/>
  <c r="J28" i="1"/>
  <c r="I28" i="1"/>
  <c r="H28" i="1"/>
  <c r="M28" i="1" s="1"/>
  <c r="J33" i="1"/>
  <c r="K33" i="1" s="1"/>
  <c r="L33" i="1" s="1"/>
  <c r="I33" i="1"/>
  <c r="H33" i="1"/>
  <c r="M33" i="1" s="1"/>
  <c r="J32" i="1"/>
  <c r="I32" i="1"/>
  <c r="H32" i="1"/>
  <c r="M32" i="1" s="1"/>
  <c r="K32" i="1" l="1"/>
  <c r="L32" i="1" s="1"/>
  <c r="K30" i="1"/>
  <c r="L30" i="1" s="1"/>
  <c r="K25" i="1"/>
  <c r="L25" i="1" s="1"/>
  <c r="K22" i="1"/>
  <c r="L22" i="1" s="1"/>
  <c r="K29" i="1"/>
  <c r="L29" i="1" s="1"/>
  <c r="K31" i="1"/>
  <c r="L31" i="1" s="1"/>
  <c r="K27" i="1"/>
  <c r="L27" i="1" s="1"/>
  <c r="K20" i="1"/>
  <c r="L20" i="1" s="1"/>
  <c r="K21" i="1"/>
  <c r="L21" i="1" s="1"/>
  <c r="K28" i="1"/>
  <c r="L28" i="1" s="1"/>
  <c r="K23" i="1"/>
  <c r="L23" i="1" s="1"/>
  <c r="K24" i="1"/>
  <c r="L24" i="1" s="1"/>
  <c r="K26" i="1"/>
  <c r="L26" i="1" s="1"/>
  <c r="H34" i="1" l="1"/>
  <c r="M34" i="1" s="1"/>
  <c r="M35" i="1" s="1"/>
  <c r="I34" i="1"/>
  <c r="J34" i="1"/>
  <c r="K34" i="1" l="1"/>
  <c r="L34" i="1" s="1"/>
</calcChain>
</file>

<file path=xl/sharedStrings.xml><?xml version="1.0" encoding="utf-8"?>
<sst xmlns="http://schemas.openxmlformats.org/spreadsheetml/2006/main" count="67" uniqueCount="53">
  <si>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</si>
  <si>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</si>
  <si>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</si>
  <si>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</si>
  <si>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</si>
  <si>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</si>
  <si>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</si>
  <si>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</si>
  <si>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</si>
  <si>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</si>
  <si>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</si>
  <si>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</si>
  <si>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</si>
  <si>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</si>
  <si>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</si>
  <si>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</si>
  <si>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</si>
  <si>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</si>
  <si>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</si>
  <si>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</si>
  <si>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</si>
  <si>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</si>
  <si>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</si>
  <si>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</si>
  <si>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</si>
  <si>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</si>
  <si>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</si>
  <si>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</si>
  <si>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шт</t>
  </si>
  <si>
    <t>шт.</t>
  </si>
  <si>
    <t>упак.</t>
  </si>
  <si>
    <t xml:space="preserve">Пробирки для гематологических исследований (ЭДТА К3) 0,5 мл. </t>
  </si>
  <si>
    <t>Пробирки для гематологических исследований (ЭДТА К3) 0,5 мл. с капилляром.</t>
  </si>
  <si>
    <t xml:space="preserve">Пробирки для коагулологических исследований (с натрия цитратом 3,8% (1:9), 4,5 мл, 13х75 мм. </t>
  </si>
  <si>
    <t>Пробирки вакуумные с фторидом натрия и ЭДТА К2 4 мл, 13*75 мм пластик</t>
  </si>
  <si>
    <t>Игла двусторонняя с визуальной камерой Lind-Vac 0,8 мм х 38 мм   21G*1 ½</t>
  </si>
  <si>
    <t>Игла-бабочка с защитным механизмом от укола и держателем 0,9 мм х 19 мм (20G x 3/4'' x 7'' ), длина трубки 19 см</t>
  </si>
  <si>
    <t>Исходя из имеющегося у Заказчика объёма финансового обеспечения для осуществления закупки НМЦД устанавливается в размере 2181104 руб. (два миллиона сто восемьдесят одна тысяча сто четыре рубля 00 копеек)</t>
  </si>
  <si>
    <t>Ланцет ( Prolanse Pediatric), лезвие для капиллярного забора крови</t>
  </si>
  <si>
    <t>Ланцеты  одноразовые 28G (1 мм - 2,2 мм) игла,  для взятия капиллярной крови</t>
  </si>
  <si>
    <t>Игла двусторонняя с защитой от укола иглой 0,8 мм х 38 мм (21G х1 1/2'')</t>
  </si>
  <si>
    <t>Пробирки вакуумные для гематологических исследований ( ЭДТА- К3) 3мл, 13*75 мм.</t>
  </si>
  <si>
    <t>Пробирки   для исследования сыворотки (активатор свертывания) 6 мл, 13х100 мм.</t>
  </si>
  <si>
    <t>Пробирка для гематологических исследований  (ЭДТА К2) 0.5 мл, 13*75 мм.</t>
  </si>
  <si>
    <t>Пробирки   для исследования плазмы (литий гепарин) 2 мл, 13х75 мм.</t>
  </si>
  <si>
    <t>Пробирки   для исследования сыворотки (активатор свертывания с гелем) 5 мл, 13х100 мм.</t>
  </si>
  <si>
    <t>Игла-бабочка с защитным механизмом от укола и держателем 25G x 3/4'' x12'' 0,5 мм длина трубки 30 см</t>
  </si>
  <si>
    <t>№ 233-23</t>
  </si>
  <si>
    <t>на поставку пробирок и игл для КДЛ</t>
  </si>
  <si>
    <t>вх. № 3919-10/23 от 04.10.2023</t>
  </si>
  <si>
    <t>вх. № 3918-10/23 от 04.10.2023</t>
  </si>
  <si>
    <t>вх. № 3920-10/23 от 04.10.2023</t>
  </si>
  <si>
    <t>(в редакции  с изменениями от 05.10.2023г.)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</si>
</sst>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2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4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abSelected="1" zoomScale="85" zoomScaleNormal="85" zoomScalePageLayoutView="70" workbookViewId="0">
      <selection activeCell="J7" sqref="J7:M7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14062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21</v>
      </c>
    </row>
    <row r="2" spans="2:13" ht="14.45" customHeight="1" x14ac:dyDescent="0.25">
      <c r="M2" s="11" t="s">
        <v>22</v>
      </c>
    </row>
    <row r="3" spans="2:13" x14ac:dyDescent="0.25">
      <c r="E3" s="37" t="s">
        <v>48</v>
      </c>
      <c r="F3" s="37"/>
      <c r="G3" s="37"/>
      <c r="H3" s="37"/>
      <c r="I3" s="37"/>
      <c r="J3" s="37"/>
      <c r="K3" s="37"/>
      <c r="L3" s="37"/>
      <c r="M3" s="37"/>
    </row>
    <row r="4" spans="2:13" x14ac:dyDescent="0.25">
      <c r="E4" s="8"/>
      <c r="F4" s="8"/>
      <c r="G4" s="8"/>
      <c r="H4" s="8"/>
      <c r="I4" s="6"/>
      <c r="J4" s="6"/>
      <c r="K4" s="6"/>
      <c r="L4" s="6"/>
      <c r="M4" s="12" t="s">
        <v>24</v>
      </c>
    </row>
    <row r="5" spans="2:13" x14ac:dyDescent="0.25">
      <c r="E5" s="8"/>
      <c r="F5" s="8"/>
      <c r="G5" s="8"/>
      <c r="H5" s="8"/>
      <c r="I5" s="6"/>
      <c r="J5" s="6"/>
      <c r="K5" s="6"/>
      <c r="L5" s="6"/>
      <c r="M5" s="12" t="s">
        <v>23</v>
      </c>
    </row>
    <row r="6" spans="2:13" ht="14.45" customHeight="1" x14ac:dyDescent="0.25">
      <c r="E6" s="8"/>
      <c r="F6" s="8"/>
      <c r="G6" s="8"/>
      <c r="H6" s="8"/>
      <c r="I6" s="6"/>
      <c r="J6" s="6"/>
      <c r="K6" s="6"/>
      <c r="L6" s="6"/>
      <c r="M6" s="12" t="s">
        <v>47</v>
      </c>
    </row>
    <row r="7" spans="2:13" x14ac:dyDescent="0.25">
      <c r="E7" s="8"/>
      <c r="F7" s="8"/>
      <c r="G7" s="8"/>
      <c r="H7" s="8"/>
      <c r="I7" s="6"/>
      <c r="J7" s="51" t="s">
        <v>52</v>
      </c>
      <c r="K7" s="51"/>
      <c r="L7" s="51"/>
      <c r="M7" s="51"/>
    </row>
    <row r="8" spans="2:13" x14ac:dyDescent="0.25">
      <c r="E8" s="8"/>
      <c r="F8" s="8"/>
      <c r="G8" s="8"/>
      <c r="H8" s="8"/>
      <c r="I8" s="6"/>
      <c r="J8" s="6"/>
      <c r="K8" s="6"/>
      <c r="L8" s="6"/>
      <c r="M8" s="9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41" t="s">
        <v>17</v>
      </c>
      <c r="K12" s="41"/>
      <c r="M12" s="1" t="s">
        <v>15</v>
      </c>
    </row>
    <row r="14" spans="2:13" x14ac:dyDescent="0.25">
      <c r="B14" s="41" t="s">
        <v>16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2:13" hidden="1" x14ac:dyDescent="0.25"/>
    <row r="17" spans="1:13" ht="54.6" customHeight="1" x14ac:dyDescent="0.25">
      <c r="A17" s="45" t="s">
        <v>11</v>
      </c>
      <c r="B17" s="46"/>
      <c r="C17" s="47">
        <f>G35</f>
        <v>2181104</v>
      </c>
      <c r="D17" s="48"/>
      <c r="E17" s="34" t="s">
        <v>50</v>
      </c>
      <c r="F17" s="34" t="s">
        <v>49</v>
      </c>
      <c r="G17" s="34" t="s">
        <v>51</v>
      </c>
      <c r="H17" s="16"/>
      <c r="I17" s="13"/>
      <c r="J17" s="13"/>
      <c r="K17" s="13"/>
      <c r="L17" s="13"/>
      <c r="M17" s="16"/>
    </row>
    <row r="18" spans="1:13" ht="30" customHeight="1" x14ac:dyDescent="0.25">
      <c r="A18" s="35" t="s">
        <v>0</v>
      </c>
      <c r="B18" s="35" t="s">
        <v>1</v>
      </c>
      <c r="C18" s="35" t="s">
        <v>2</v>
      </c>
      <c r="D18" s="35"/>
      <c r="E18" s="16" t="s">
        <v>25</v>
      </c>
      <c r="F18" s="16" t="s">
        <v>26</v>
      </c>
      <c r="G18" s="16" t="s">
        <v>27</v>
      </c>
      <c r="H18" s="49" t="s">
        <v>12</v>
      </c>
      <c r="I18" s="35" t="s">
        <v>8</v>
      </c>
      <c r="J18" s="35" t="s">
        <v>9</v>
      </c>
      <c r="K18" s="35" t="s">
        <v>10</v>
      </c>
      <c r="L18" s="35" t="s">
        <v>6</v>
      </c>
      <c r="M18" s="44" t="s">
        <v>7</v>
      </c>
    </row>
    <row r="19" spans="1:13" x14ac:dyDescent="0.25">
      <c r="A19" s="36"/>
      <c r="B19" s="36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50"/>
      <c r="I19" s="35"/>
      <c r="J19" s="35"/>
      <c r="K19" s="35"/>
      <c r="L19" s="35"/>
      <c r="M19" s="44"/>
    </row>
    <row r="20" spans="1:13" s="26" customFormat="1" ht="30" x14ac:dyDescent="0.25">
      <c r="A20" s="4">
        <v>1</v>
      </c>
      <c r="B20" s="30" t="s">
        <v>31</v>
      </c>
      <c r="C20" s="28" t="s">
        <v>28</v>
      </c>
      <c r="D20" s="18">
        <v>15000</v>
      </c>
      <c r="E20" s="24">
        <v>14.6</v>
      </c>
      <c r="F20" s="23">
        <v>14.2</v>
      </c>
      <c r="G20" s="24">
        <v>13.8</v>
      </c>
      <c r="H20" s="27">
        <f t="shared" ref="H20:H23" si="0">AVERAGE(E20:G20)</f>
        <v>14.199999999999998</v>
      </c>
      <c r="I20" s="25">
        <f t="shared" ref="I20:I23" si="1" xml:space="preserve"> COUNT(E20:G20)</f>
        <v>3</v>
      </c>
      <c r="J20" s="25">
        <f t="shared" ref="J20:J23" si="2">STDEV(E20:G20)</f>
        <v>0.39999999999999947</v>
      </c>
      <c r="K20" s="25">
        <f t="shared" ref="K20:K23" si="3">J20/H20*100</f>
        <v>2.8169014084507009</v>
      </c>
      <c r="L20" s="25" t="str">
        <f t="shared" ref="L20:L23" si="4">IF(K20&lt;33,"ОДНОРОДНЫЕ","НЕОДНОРОДНЫЕ")</f>
        <v>ОДНОРОДНЫЕ</v>
      </c>
      <c r="M20" s="27">
        <f>D20*H20</f>
        <v>212999.99999999997</v>
      </c>
    </row>
    <row r="21" spans="1:13" s="26" customFormat="1" ht="30" x14ac:dyDescent="0.25">
      <c r="A21" s="4">
        <v>2</v>
      </c>
      <c r="B21" s="30" t="s">
        <v>32</v>
      </c>
      <c r="C21" s="28" t="s">
        <v>29</v>
      </c>
      <c r="D21" s="18">
        <v>1000</v>
      </c>
      <c r="E21" s="24">
        <v>20.8</v>
      </c>
      <c r="F21" s="23">
        <v>20.2</v>
      </c>
      <c r="G21" s="24">
        <v>19.600000000000001</v>
      </c>
      <c r="H21" s="27">
        <f t="shared" si="0"/>
        <v>20.2</v>
      </c>
      <c r="I21" s="25">
        <f t="shared" si="1"/>
        <v>3</v>
      </c>
      <c r="J21" s="25">
        <f t="shared" si="2"/>
        <v>0.59999999999999964</v>
      </c>
      <c r="K21" s="25">
        <f t="shared" si="3"/>
        <v>2.9702970297029689</v>
      </c>
      <c r="L21" s="25" t="str">
        <f t="shared" si="4"/>
        <v>ОДНОРОДНЫЕ</v>
      </c>
      <c r="M21" s="27">
        <f t="shared" ref="M21:M34" si="5">D21*H21</f>
        <v>20200</v>
      </c>
    </row>
    <row r="22" spans="1:13" s="26" customFormat="1" ht="30" x14ac:dyDescent="0.25">
      <c r="A22" s="4">
        <v>3</v>
      </c>
      <c r="B22" s="30" t="s">
        <v>43</v>
      </c>
      <c r="C22" s="28" t="s">
        <v>29</v>
      </c>
      <c r="D22" s="18">
        <v>1200</v>
      </c>
      <c r="E22" s="24">
        <v>39</v>
      </c>
      <c r="F22" s="23">
        <v>37.9</v>
      </c>
      <c r="G22" s="24">
        <v>36.799999999999997</v>
      </c>
      <c r="H22" s="27">
        <f t="shared" si="0"/>
        <v>37.9</v>
      </c>
      <c r="I22" s="25">
        <f t="shared" si="1"/>
        <v>3</v>
      </c>
      <c r="J22" s="25">
        <f t="shared" si="2"/>
        <v>1.1000000000000014</v>
      </c>
      <c r="K22" s="25">
        <f t="shared" si="3"/>
        <v>2.9023746701847002</v>
      </c>
      <c r="L22" s="25" t="str">
        <f t="shared" si="4"/>
        <v>ОДНОРОДНЫЕ</v>
      </c>
      <c r="M22" s="27">
        <f t="shared" si="5"/>
        <v>45480</v>
      </c>
    </row>
    <row r="23" spans="1:13" s="26" customFormat="1" ht="30" x14ac:dyDescent="0.25">
      <c r="A23" s="4">
        <v>4</v>
      </c>
      <c r="B23" s="30" t="s">
        <v>41</v>
      </c>
      <c r="C23" s="28" t="s">
        <v>29</v>
      </c>
      <c r="D23" s="18">
        <v>35000</v>
      </c>
      <c r="E23" s="24">
        <v>8</v>
      </c>
      <c r="F23" s="23">
        <v>7.8</v>
      </c>
      <c r="G23" s="24">
        <v>7.6</v>
      </c>
      <c r="H23" s="27">
        <f t="shared" si="0"/>
        <v>7.8</v>
      </c>
      <c r="I23" s="25">
        <f t="shared" si="1"/>
        <v>3</v>
      </c>
      <c r="J23" s="25">
        <f t="shared" si="2"/>
        <v>0.20000000000000018</v>
      </c>
      <c r="K23" s="25">
        <f t="shared" si="3"/>
        <v>2.5641025641025665</v>
      </c>
      <c r="L23" s="25" t="str">
        <f t="shared" si="4"/>
        <v>ОДНОРОДНЫЕ</v>
      </c>
      <c r="M23" s="27">
        <f t="shared" si="5"/>
        <v>273000</v>
      </c>
    </row>
    <row r="24" spans="1:13" s="26" customFormat="1" ht="30" x14ac:dyDescent="0.25">
      <c r="A24" s="4">
        <v>5</v>
      </c>
      <c r="B24" s="33" t="s">
        <v>42</v>
      </c>
      <c r="C24" s="28" t="s">
        <v>29</v>
      </c>
      <c r="D24" s="18">
        <v>35000</v>
      </c>
      <c r="E24" s="24">
        <v>8</v>
      </c>
      <c r="F24" s="23">
        <v>7.8</v>
      </c>
      <c r="G24" s="24">
        <v>7.6</v>
      </c>
      <c r="H24" s="27">
        <f t="shared" ref="H24:H27" si="6">AVERAGE(E24:G24)</f>
        <v>7.8</v>
      </c>
      <c r="I24" s="25">
        <f t="shared" ref="I24:I27" si="7" xml:space="preserve"> COUNT(E24:G24)</f>
        <v>3</v>
      </c>
      <c r="J24" s="25">
        <f t="shared" ref="J24:J27" si="8">STDEV(E24:G24)</f>
        <v>0.20000000000000018</v>
      </c>
      <c r="K24" s="25">
        <f t="shared" ref="K24:K27" si="9">J24/H24*100</f>
        <v>2.5641025641025665</v>
      </c>
      <c r="L24" s="25" t="str">
        <f t="shared" ref="L24:L27" si="10">IF(K24&lt;33,"ОДНОРОДНЫЕ","НЕОДНОРОДНЫЕ")</f>
        <v>ОДНОРОДНЫЕ</v>
      </c>
      <c r="M24" s="27">
        <f t="shared" si="5"/>
        <v>273000</v>
      </c>
    </row>
    <row r="25" spans="1:13" s="26" customFormat="1" ht="45" x14ac:dyDescent="0.25">
      <c r="A25" s="4">
        <v>6</v>
      </c>
      <c r="B25" s="33" t="s">
        <v>45</v>
      </c>
      <c r="C25" s="28" t="s">
        <v>28</v>
      </c>
      <c r="D25" s="18">
        <v>30000</v>
      </c>
      <c r="E25" s="24">
        <v>11.4</v>
      </c>
      <c r="F25" s="23">
        <v>11.1</v>
      </c>
      <c r="G25" s="24">
        <v>10.8</v>
      </c>
      <c r="H25" s="27">
        <f t="shared" si="6"/>
        <v>11.1</v>
      </c>
      <c r="I25" s="25">
        <f t="shared" si="7"/>
        <v>3</v>
      </c>
      <c r="J25" s="25">
        <f t="shared" si="8"/>
        <v>0.29999999999999982</v>
      </c>
      <c r="K25" s="25">
        <f t="shared" si="9"/>
        <v>2.7027027027027013</v>
      </c>
      <c r="L25" s="25" t="str">
        <f t="shared" si="10"/>
        <v>ОДНОРОДНЫЕ</v>
      </c>
      <c r="M25" s="27">
        <f t="shared" si="5"/>
        <v>333000</v>
      </c>
    </row>
    <row r="26" spans="1:13" s="26" customFormat="1" ht="30" x14ac:dyDescent="0.25">
      <c r="A26" s="4">
        <v>7</v>
      </c>
      <c r="B26" s="33" t="s">
        <v>44</v>
      </c>
      <c r="C26" s="28" t="s">
        <v>29</v>
      </c>
      <c r="D26" s="18">
        <v>1000</v>
      </c>
      <c r="E26" s="24">
        <v>8</v>
      </c>
      <c r="F26" s="23">
        <v>7.8</v>
      </c>
      <c r="G26" s="24">
        <v>7.6</v>
      </c>
      <c r="H26" s="27">
        <f t="shared" si="6"/>
        <v>7.8</v>
      </c>
      <c r="I26" s="25">
        <f t="shared" si="7"/>
        <v>3</v>
      </c>
      <c r="J26" s="25">
        <f t="shared" si="8"/>
        <v>0.20000000000000018</v>
      </c>
      <c r="K26" s="25">
        <f t="shared" si="9"/>
        <v>2.5641025641025665</v>
      </c>
      <c r="L26" s="25" t="str">
        <f t="shared" si="10"/>
        <v>ОДНОРОДНЫЕ</v>
      </c>
      <c r="M26" s="27">
        <f t="shared" si="5"/>
        <v>7800</v>
      </c>
    </row>
    <row r="27" spans="1:13" s="26" customFormat="1" ht="45" x14ac:dyDescent="0.25">
      <c r="A27" s="4">
        <v>8</v>
      </c>
      <c r="B27" s="33" t="s">
        <v>33</v>
      </c>
      <c r="C27" s="28" t="s">
        <v>29</v>
      </c>
      <c r="D27" s="18">
        <v>10000</v>
      </c>
      <c r="E27" s="24">
        <v>8</v>
      </c>
      <c r="F27" s="23">
        <v>7.8</v>
      </c>
      <c r="G27" s="24">
        <v>7.6</v>
      </c>
      <c r="H27" s="27">
        <f t="shared" si="6"/>
        <v>7.8</v>
      </c>
      <c r="I27" s="25">
        <f t="shared" si="7"/>
        <v>3</v>
      </c>
      <c r="J27" s="25">
        <f t="shared" si="8"/>
        <v>0.20000000000000018</v>
      </c>
      <c r="K27" s="25">
        <f t="shared" si="9"/>
        <v>2.5641025641025665</v>
      </c>
      <c r="L27" s="25" t="str">
        <f t="shared" si="10"/>
        <v>ОДНОРОДНЫЕ</v>
      </c>
      <c r="M27" s="27">
        <f t="shared" si="5"/>
        <v>78000</v>
      </c>
    </row>
    <row r="28" spans="1:13" s="26" customFormat="1" ht="30" x14ac:dyDescent="0.25">
      <c r="A28" s="4">
        <v>9</v>
      </c>
      <c r="B28" s="30" t="s">
        <v>34</v>
      </c>
      <c r="C28" s="28" t="s">
        <v>29</v>
      </c>
      <c r="D28" s="18">
        <v>500</v>
      </c>
      <c r="E28" s="24">
        <v>19.8</v>
      </c>
      <c r="F28" s="23">
        <v>19.3</v>
      </c>
      <c r="G28" s="24">
        <v>18.7</v>
      </c>
      <c r="H28" s="27">
        <f t="shared" ref="H28:H31" si="11">AVERAGE(E28:G28)</f>
        <v>19.266666666666666</v>
      </c>
      <c r="I28" s="25">
        <f t="shared" ref="I28:I31" si="12" xml:space="preserve"> COUNT(E28:G28)</f>
        <v>3</v>
      </c>
      <c r="J28" s="25">
        <f t="shared" ref="J28:J31" si="13">STDEV(E28:G28)</f>
        <v>0.55075705472861092</v>
      </c>
      <c r="K28" s="25">
        <f t="shared" ref="K28:K31" si="14">J28/H28*100</f>
        <v>2.8586006300792959</v>
      </c>
      <c r="L28" s="25" t="str">
        <f t="shared" ref="L28:L31" si="15">IF(K28&lt;33,"ОДНОРОДНЫЕ","НЕОДНОРОДНЫЕ")</f>
        <v>ОДНОРОДНЫЕ</v>
      </c>
      <c r="M28" s="27">
        <f t="shared" si="5"/>
        <v>9633.3333333333321</v>
      </c>
    </row>
    <row r="29" spans="1:13" s="26" customFormat="1" ht="30" x14ac:dyDescent="0.25">
      <c r="A29" s="4">
        <v>10</v>
      </c>
      <c r="B29" s="33" t="s">
        <v>38</v>
      </c>
      <c r="C29" s="28" t="s">
        <v>30</v>
      </c>
      <c r="D29" s="18">
        <v>55</v>
      </c>
      <c r="E29" s="24">
        <v>3660</v>
      </c>
      <c r="F29" s="23">
        <v>3553</v>
      </c>
      <c r="G29" s="24">
        <v>3450</v>
      </c>
      <c r="H29" s="27">
        <f t="shared" si="11"/>
        <v>3554.3333333333335</v>
      </c>
      <c r="I29" s="25">
        <f t="shared" si="12"/>
        <v>3</v>
      </c>
      <c r="J29" s="25">
        <f t="shared" si="13"/>
        <v>105.0063490143969</v>
      </c>
      <c r="K29" s="25">
        <f t="shared" si="14"/>
        <v>2.9543191132250839</v>
      </c>
      <c r="L29" s="25" t="str">
        <f t="shared" si="15"/>
        <v>ОДНОРОДНЫЕ</v>
      </c>
      <c r="M29" s="27">
        <f t="shared" si="5"/>
        <v>195488.33333333334</v>
      </c>
    </row>
    <row r="30" spans="1:13" s="26" customFormat="1" ht="30" x14ac:dyDescent="0.25">
      <c r="A30" s="4">
        <v>11</v>
      </c>
      <c r="B30" s="30" t="s">
        <v>39</v>
      </c>
      <c r="C30" s="28" t="s">
        <v>30</v>
      </c>
      <c r="D30" s="18">
        <v>20</v>
      </c>
      <c r="E30" s="24">
        <v>1347.5</v>
      </c>
      <c r="F30" s="23">
        <v>1308</v>
      </c>
      <c r="G30" s="24">
        <v>1270</v>
      </c>
      <c r="H30" s="27">
        <f t="shared" si="11"/>
        <v>1308.5</v>
      </c>
      <c r="I30" s="25">
        <f t="shared" si="12"/>
        <v>3</v>
      </c>
      <c r="J30" s="25">
        <f t="shared" si="13"/>
        <v>38.752419279317259</v>
      </c>
      <c r="K30" s="25">
        <f t="shared" si="14"/>
        <v>2.9615910798102605</v>
      </c>
      <c r="L30" s="25" t="str">
        <f t="shared" si="15"/>
        <v>ОДНОРОДНЫЕ</v>
      </c>
      <c r="M30" s="27">
        <f t="shared" si="5"/>
        <v>26170</v>
      </c>
    </row>
    <row r="31" spans="1:13" s="26" customFormat="1" ht="30" x14ac:dyDescent="0.25">
      <c r="A31" s="4">
        <v>12</v>
      </c>
      <c r="B31" s="33" t="s">
        <v>35</v>
      </c>
      <c r="C31" s="28" t="s">
        <v>29</v>
      </c>
      <c r="D31" s="18">
        <v>40000</v>
      </c>
      <c r="E31" s="24">
        <v>16.899999999999999</v>
      </c>
      <c r="F31" s="23">
        <v>16.399999999999999</v>
      </c>
      <c r="G31" s="24">
        <v>15.9</v>
      </c>
      <c r="H31" s="27">
        <f t="shared" si="11"/>
        <v>16.399999999999999</v>
      </c>
      <c r="I31" s="25">
        <f t="shared" si="12"/>
        <v>3</v>
      </c>
      <c r="J31" s="25">
        <f t="shared" si="13"/>
        <v>0.49999999999999911</v>
      </c>
      <c r="K31" s="25">
        <f t="shared" si="14"/>
        <v>3.0487804878048728</v>
      </c>
      <c r="L31" s="25" t="str">
        <f t="shared" si="15"/>
        <v>ОДНОРОДНЫЕ</v>
      </c>
      <c r="M31" s="27">
        <f t="shared" si="5"/>
        <v>656000</v>
      </c>
    </row>
    <row r="32" spans="1:13" s="26" customFormat="1" ht="30" x14ac:dyDescent="0.25">
      <c r="A32" s="4">
        <v>13</v>
      </c>
      <c r="B32" s="30" t="s">
        <v>40</v>
      </c>
      <c r="C32" s="28" t="s">
        <v>29</v>
      </c>
      <c r="D32" s="18">
        <v>2640</v>
      </c>
      <c r="E32" s="24">
        <v>20.8</v>
      </c>
      <c r="F32" s="23">
        <v>20.2</v>
      </c>
      <c r="G32" s="24">
        <v>19.600000000000001</v>
      </c>
      <c r="H32" s="27">
        <f t="shared" ref="H32:H33" si="16">AVERAGE(E32:G32)</f>
        <v>20.2</v>
      </c>
      <c r="I32" s="25">
        <f t="shared" ref="I32:I33" si="17" xml:space="preserve"> COUNT(E32:G32)</f>
        <v>3</v>
      </c>
      <c r="J32" s="25">
        <f t="shared" ref="J32:J33" si="18">STDEV(E32:G32)</f>
        <v>0.59999999999999964</v>
      </c>
      <c r="K32" s="25">
        <f t="shared" ref="K32:K33" si="19">J32/H32*100</f>
        <v>2.9702970297029689</v>
      </c>
      <c r="L32" s="25" t="str">
        <f t="shared" ref="L32:L33" si="20">IF(K32&lt;33,"ОДНОРОДНЫЕ","НЕОДНОРОДНЫЕ")</f>
        <v>ОДНОРОДНЫЕ</v>
      </c>
      <c r="M32" s="27">
        <f t="shared" si="5"/>
        <v>53328</v>
      </c>
    </row>
    <row r="33" spans="1:15" s="26" customFormat="1" ht="45" x14ac:dyDescent="0.25">
      <c r="A33" s="4">
        <v>14</v>
      </c>
      <c r="B33" s="30" t="s">
        <v>36</v>
      </c>
      <c r="C33" s="28" t="s">
        <v>29</v>
      </c>
      <c r="D33" s="18">
        <v>1000</v>
      </c>
      <c r="E33" s="24">
        <v>41.4</v>
      </c>
      <c r="F33" s="23">
        <v>40.200000000000003</v>
      </c>
      <c r="G33" s="24">
        <v>39</v>
      </c>
      <c r="H33" s="27">
        <f t="shared" si="16"/>
        <v>40.199999999999996</v>
      </c>
      <c r="I33" s="25">
        <f t="shared" si="17"/>
        <v>3</v>
      </c>
      <c r="J33" s="25">
        <f t="shared" si="18"/>
        <v>1.1999999999999993</v>
      </c>
      <c r="K33" s="25">
        <f t="shared" si="19"/>
        <v>2.98507462686567</v>
      </c>
      <c r="L33" s="25" t="str">
        <f t="shared" si="20"/>
        <v>ОДНОРОДНЫЕ</v>
      </c>
      <c r="M33" s="27">
        <f t="shared" si="5"/>
        <v>40199.999999999993</v>
      </c>
    </row>
    <row r="34" spans="1:15" s="19" customFormat="1" ht="45" x14ac:dyDescent="0.25">
      <c r="A34" s="4">
        <v>15</v>
      </c>
      <c r="B34" s="30" t="s">
        <v>46</v>
      </c>
      <c r="C34" s="28" t="s">
        <v>29</v>
      </c>
      <c r="D34" s="18">
        <v>500</v>
      </c>
      <c r="E34" s="24">
        <v>41.4</v>
      </c>
      <c r="F34" s="23">
        <v>40.200000000000003</v>
      </c>
      <c r="G34" s="24">
        <v>39</v>
      </c>
      <c r="H34" s="21">
        <f t="shared" ref="H34" si="21">AVERAGE(E34:G34)</f>
        <v>40.199999999999996</v>
      </c>
      <c r="I34" s="20">
        <f t="shared" ref="I34" si="22" xml:space="preserve"> COUNT(E34:G34)</f>
        <v>3</v>
      </c>
      <c r="J34" s="20">
        <f t="shared" ref="J34" si="23">STDEV(E34:G34)</f>
        <v>1.1999999999999993</v>
      </c>
      <c r="K34" s="20">
        <f t="shared" ref="K34" si="24">J34/H34*100</f>
        <v>2.98507462686567</v>
      </c>
      <c r="L34" s="20" t="str">
        <f t="shared" ref="L34" si="25">IF(K34&lt;33,"ОДНОРОДНЫЕ","НЕОДНОРОДНЫЕ")</f>
        <v>ОДНОРОДНЫЕ</v>
      </c>
      <c r="M34" s="27">
        <f t="shared" si="5"/>
        <v>20099.999999999996</v>
      </c>
    </row>
    <row r="35" spans="1:15" ht="15.75" x14ac:dyDescent="0.25">
      <c r="A35" s="4"/>
      <c r="B35" s="7"/>
      <c r="C35" s="31"/>
      <c r="D35" s="32"/>
      <c r="E35" s="22">
        <f>SUMPRODUCT($D$20:$D$34,E20:E34)</f>
        <v>2307762</v>
      </c>
      <c r="F35" s="29">
        <f>SUMPRODUCT($D$20:$D$34,F20:F34)</f>
        <v>2244333</v>
      </c>
      <c r="G35" s="29">
        <f>SUMPRODUCT($D$20:$D$34,G20:G34)</f>
        <v>2181104</v>
      </c>
      <c r="H35" s="16"/>
      <c r="I35" s="13"/>
      <c r="J35" s="13"/>
      <c r="K35" s="13"/>
      <c r="L35" s="13"/>
      <c r="M35" s="3">
        <f>SUM(M20:M34)</f>
        <v>2244399.6666666665</v>
      </c>
    </row>
    <row r="37" spans="1:15" x14ac:dyDescent="0.25">
      <c r="A37" s="42" t="s">
        <v>20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15" x14ac:dyDescent="0.25">
      <c r="A38" s="43" t="s">
        <v>19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</row>
    <row r="39" spans="1:15" ht="15" customHeight="1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5" s="6" customFormat="1" ht="38.25" customHeight="1" x14ac:dyDescent="0.25">
      <c r="A40" s="38" t="s">
        <v>37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5"/>
      <c r="O40" s="5"/>
    </row>
    <row r="42" spans="1:15" x14ac:dyDescent="0.25">
      <c r="J42" s="10"/>
    </row>
    <row r="46" spans="1:15" x14ac:dyDescent="0.25">
      <c r="L46" s="10"/>
    </row>
  </sheetData>
  <mergeCells count="19">
    <mergeCell ref="A40:M40"/>
    <mergeCell ref="A39:M39"/>
    <mergeCell ref="J12:K12"/>
    <mergeCell ref="B14:L14"/>
    <mergeCell ref="A37:M37"/>
    <mergeCell ref="A38:M3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  <mergeCell ref="J7:M7"/>
  </mergeCells>
  <conditionalFormatting sqref="L34:L35">
    <cfRule type="containsText" dxfId="47" priority="52" operator="containsText" text="НЕ">
      <formula>NOT(ISERROR(SEARCH("НЕ",L34)))</formula>
    </cfRule>
    <cfRule type="containsText" dxfId="46" priority="53" operator="containsText" text="ОДНОРОДНЫЕ">
      <formula>NOT(ISERROR(SEARCH("ОДНОРОДНЫЕ",L34)))</formula>
    </cfRule>
    <cfRule type="containsText" dxfId="45" priority="54" operator="containsText" text="НЕОДНОРОДНЫЕ">
      <formula>NOT(ISERROR(SEARCH("НЕОДНОРОДНЫЕ",L34)))</formula>
    </cfRule>
  </conditionalFormatting>
  <conditionalFormatting sqref="L34:L35">
    <cfRule type="containsText" dxfId="44" priority="49" operator="containsText" text="НЕОДНОРОДНЫЕ">
      <formula>NOT(ISERROR(SEARCH("НЕОДНОРОДНЫЕ",L34)))</formula>
    </cfRule>
    <cfRule type="containsText" dxfId="43" priority="50" operator="containsText" text="ОДНОРОДНЫЕ">
      <formula>NOT(ISERROR(SEARCH("ОДНОРОДНЫЕ",L34)))</formula>
    </cfRule>
    <cfRule type="containsText" dxfId="42" priority="51" operator="containsText" text="НЕОДНОРОДНЫЕ">
      <formula>NOT(ISERROR(SEARCH("НЕОДНОРОДНЫЕ",L34)))</formula>
    </cfRule>
  </conditionalFormatting>
  <conditionalFormatting sqref="L32:L33">
    <cfRule type="containsText" dxfId="41" priority="40" operator="containsText" text="НЕ">
      <formula>NOT(ISERROR(SEARCH("НЕ",L32)))</formula>
    </cfRule>
    <cfRule type="containsText" dxfId="40" priority="41" operator="containsText" text="ОДНОРОДНЫЕ">
      <formula>NOT(ISERROR(SEARCH("ОДНОРОДНЫЕ",L32)))</formula>
    </cfRule>
    <cfRule type="containsText" dxfId="39" priority="42" operator="containsText" text="НЕОДНОРОДНЫЕ">
      <formula>NOT(ISERROR(SEARCH("НЕОДНОРОДНЫЕ",L32)))</formula>
    </cfRule>
  </conditionalFormatting>
  <conditionalFormatting sqref="L32:L33">
    <cfRule type="containsText" dxfId="38" priority="37" operator="containsText" text="НЕОДНОРОДНЫЕ">
      <formula>NOT(ISERROR(SEARCH("НЕОДНОРОДНЫЕ",L32)))</formula>
    </cfRule>
    <cfRule type="containsText" dxfId="37" priority="38" operator="containsText" text="ОДНОРОДНЫЕ">
      <formula>NOT(ISERROR(SEARCH("ОДНОРОДНЫЕ",L32)))</formula>
    </cfRule>
    <cfRule type="containsText" dxfId="36" priority="39" operator="containsText" text="НЕОДНОРОДНЫЕ">
      <formula>NOT(ISERROR(SEARCH("НЕОДНОРОДНЫЕ",L32)))</formula>
    </cfRule>
  </conditionalFormatting>
  <conditionalFormatting sqref="L30:L31">
    <cfRule type="containsText" dxfId="35" priority="34" operator="containsText" text="НЕ">
      <formula>NOT(ISERROR(SEARCH("НЕ",L30)))</formula>
    </cfRule>
    <cfRule type="containsText" dxfId="34" priority="35" operator="containsText" text="ОДНОРОДНЫЕ">
      <formula>NOT(ISERROR(SEARCH("ОДНОРОДНЫЕ",L30)))</formula>
    </cfRule>
    <cfRule type="containsText" dxfId="33" priority="36" operator="containsText" text="НЕОДНОРОДНЫЕ">
      <formula>NOT(ISERROR(SEARCH("НЕОДНОРОДНЫЕ",L30)))</formula>
    </cfRule>
  </conditionalFormatting>
  <conditionalFormatting sqref="L30:L31">
    <cfRule type="containsText" dxfId="32" priority="31" operator="containsText" text="НЕОДНОРОДНЫЕ">
      <formula>NOT(ISERROR(SEARCH("НЕОДНОРОДНЫЕ",L30)))</formula>
    </cfRule>
    <cfRule type="containsText" dxfId="31" priority="32" operator="containsText" text="ОДНОРОДНЫЕ">
      <formula>NOT(ISERROR(SEARCH("ОДНОРОДНЫЕ",L30)))</formula>
    </cfRule>
    <cfRule type="containsText" dxfId="30" priority="33" operator="containsText" text="НЕОДНОРОДНЫЕ">
      <formula>NOT(ISERROR(SEARCH("НЕОДНОРОДНЫЕ",L30)))</formula>
    </cfRule>
  </conditionalFormatting>
  <conditionalFormatting sqref="L28:L29">
    <cfRule type="containsText" dxfId="29" priority="28" operator="containsText" text="НЕ">
      <formula>NOT(ISERROR(SEARCH("НЕ",L28)))</formula>
    </cfRule>
    <cfRule type="containsText" dxfId="28" priority="29" operator="containsText" text="ОДНОРОДНЫЕ">
      <formula>NOT(ISERROR(SEARCH("ОДНОРОДНЫЕ",L28)))</formula>
    </cfRule>
    <cfRule type="containsText" dxfId="27" priority="30" operator="containsText" text="НЕОДНОРОДНЫЕ">
      <formula>NOT(ISERROR(SEARCH("НЕОДНОРОДНЫЕ",L28)))</formula>
    </cfRule>
  </conditionalFormatting>
  <conditionalFormatting sqref="L28:L29">
    <cfRule type="containsText" dxfId="26" priority="25" operator="containsText" text="НЕОДНОРОДНЫЕ">
      <formula>NOT(ISERROR(SEARCH("НЕОДНОРОДНЫЕ",L28)))</formula>
    </cfRule>
    <cfRule type="containsText" dxfId="25" priority="26" operator="containsText" text="ОДНОРОДНЫЕ">
      <formula>NOT(ISERROR(SEARCH("ОДНОРОДНЫЕ",L28)))</formula>
    </cfRule>
    <cfRule type="containsText" dxfId="24" priority="27" operator="containsText" text="НЕОДНОРОДНЫЕ">
      <formula>NOT(ISERROR(SEARCH("НЕОДНОРОДНЫЕ",L28)))</formula>
    </cfRule>
  </conditionalFormatting>
  <conditionalFormatting sqref="L26:L27">
    <cfRule type="containsText" dxfId="23" priority="22" operator="containsText" text="НЕ">
      <formula>NOT(ISERROR(SEARCH("НЕ",L26)))</formula>
    </cfRule>
    <cfRule type="containsText" dxfId="22" priority="23" operator="containsText" text="ОДНОРОДНЫЕ">
      <formula>NOT(ISERROR(SEARCH("ОДНОРОДНЫЕ",L26)))</formula>
    </cfRule>
    <cfRule type="containsText" dxfId="21" priority="24" operator="containsText" text="НЕОДНОРОДНЫЕ">
      <formula>NOT(ISERROR(SEARCH("НЕОДНОРОДНЫЕ",L26)))</formula>
    </cfRule>
  </conditionalFormatting>
  <conditionalFormatting sqref="L26:L27">
    <cfRule type="containsText" dxfId="20" priority="19" operator="containsText" text="НЕОДНОРОДНЫЕ">
      <formula>NOT(ISERROR(SEARCH("НЕОДНОРОДНЫЕ",L26)))</formula>
    </cfRule>
    <cfRule type="containsText" dxfId="19" priority="20" operator="containsText" text="ОДНОРОДНЫЕ">
      <formula>NOT(ISERROR(SEARCH("ОДНОРОДНЫЕ",L26)))</formula>
    </cfRule>
    <cfRule type="containsText" dxfId="18" priority="21" operator="containsText" text="НЕОДНОРОДНЫЕ">
      <formula>NOT(ISERROR(SEARCH("НЕОДНОРОДНЫЕ",L26)))</formula>
    </cfRule>
  </conditionalFormatting>
  <conditionalFormatting sqref="L24:L25">
    <cfRule type="containsText" dxfId="17" priority="16" operator="containsText" text="НЕ">
      <formula>NOT(ISERROR(SEARCH("НЕ",L24)))</formula>
    </cfRule>
    <cfRule type="containsText" dxfId="16" priority="17" operator="containsText" text="ОДНОРОДНЫЕ">
      <formula>NOT(ISERROR(SEARCH("ОДНОРОДНЫЕ",L24)))</formula>
    </cfRule>
    <cfRule type="containsText" dxfId="15" priority="18" operator="containsText" text="НЕОДНОРОДНЫЕ">
      <formula>NOT(ISERROR(SEARCH("НЕОДНОРОДНЫЕ",L24)))</formula>
    </cfRule>
  </conditionalFormatting>
  <conditionalFormatting sqref="L24:L25">
    <cfRule type="containsText" dxfId="14" priority="13" operator="containsText" text="НЕОДНОРОДНЫЕ">
      <formula>NOT(ISERROR(SEARCH("НЕОДНОРОДНЫЕ",L24)))</formula>
    </cfRule>
    <cfRule type="containsText" dxfId="13" priority="14" operator="containsText" text="ОДНОРОДНЫЕ">
      <formula>NOT(ISERROR(SEARCH("ОДНОРОДНЫЕ",L24)))</formula>
    </cfRule>
    <cfRule type="containsText" dxfId="12" priority="15" operator="containsText" text="НЕОДНОРОДНЫЕ">
      <formula>NOT(ISERROR(SEARCH("НЕОДНОРОДНЫЕ",L24)))</formula>
    </cfRule>
  </conditionalFormatting>
  <conditionalFormatting sqref="L22:L23">
    <cfRule type="containsText" dxfId="11" priority="10" operator="containsText" text="НЕ">
      <formula>NOT(ISERROR(SEARCH("НЕ",L22)))</formula>
    </cfRule>
    <cfRule type="containsText" dxfId="10" priority="11" operator="containsText" text="ОДНОРОДНЫЕ">
      <formula>NOT(ISERROR(SEARCH("ОДНОРОДНЫЕ",L22)))</formula>
    </cfRule>
    <cfRule type="containsText" dxfId="9" priority="12" operator="containsText" text="НЕОДНОРОДНЫЕ">
      <formula>NOT(ISERROR(SEARCH("НЕОДНОРОДНЫЕ",L22)))</formula>
    </cfRule>
  </conditionalFormatting>
  <conditionalFormatting sqref="L22:L23">
    <cfRule type="containsText" dxfId="8" priority="7" operator="containsText" text="НЕОДНОРОДНЫЕ">
      <formula>NOT(ISERROR(SEARCH("НЕОДНОРОДНЫЕ",L22)))</formula>
    </cfRule>
    <cfRule type="containsText" dxfId="7" priority="8" operator="containsText" text="ОДНОРОДНЫЕ">
      <formula>NOT(ISERROR(SEARCH("ОДНОРОДНЫЕ",L22)))</formula>
    </cfRule>
    <cfRule type="containsText" dxfId="6" priority="9" operator="containsText" text="НЕОДНОРОДНЫЕ">
      <formula>NOT(ISERROR(SEARCH("НЕОДНОРОДНЫЕ",L22)))</formula>
    </cfRule>
  </conditionalFormatting>
  <conditionalFormatting sqref="L20:L21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1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2023-10-05T05:58:51Z</dcterms:modified>
</cp:coreProperties>
</file>