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2" i="1" l="1"/>
  <c r="L20" i="1"/>
  <c r="K20" i="1"/>
  <c r="J20" i="1"/>
  <c r="O20" i="1" s="1"/>
  <c r="L21" i="1"/>
  <c r="K21" i="1"/>
  <c r="J21" i="1"/>
  <c r="O21" i="1" s="1"/>
  <c r="C17" i="1" l="1"/>
  <c r="M21" i="1"/>
  <c r="N21" i="1" s="1"/>
  <c r="E22" i="1"/>
  <c r="F22" i="1"/>
  <c r="M20" i="1"/>
  <c r="N20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<sst xmlns="http://schemas.openxmlformats.org/spreadsheetml/2006/main" count="45" uniqueCount="40">
  <si>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</si>
  <si>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</si>
  <si>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</si>
  <si>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</si>
  <si>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</si>
  <si>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</si>
  <si>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</si>
  <si>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</si>
  <si>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</si>
  <si>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</si>
  <si>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</si>
  <si>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</si>
  <si>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</si>
  <si>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</si>
  <si>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</si>
  <si>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</si>
  <si>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</si>
  <si>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</si>
  <si>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</si>
  <si>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</si>
  <si>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</si>
  <si>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</si>
  <si>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</si>
  <si>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</si>
  <si>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</si>
  <si>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</si>
  <si>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</si>
  <si>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</si>
  <si>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</si>
  <si>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</si>
  <si>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</si>
  <si>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288-23</t>
  </si>
  <si>
    <t xml:space="preserve">на оказание услуг по стирке белья </t>
  </si>
  <si>
    <t xml:space="preserve">Стирка медицинского белья </t>
  </si>
  <si>
    <t>Стирка бахил тканевых</t>
  </si>
  <si>
    <t>кг</t>
  </si>
  <si>
    <t>КП вх. 4272-11/23 от 14.11.2023</t>
  </si>
  <si>
    <t>КП вх. 4271-11/23 от 14.11.2023</t>
  </si>
  <si>
    <t>КП вх. 4273-11/23 от 14.11.2023</t>
  </si>
  <si>
    <t>Исходя из имеющегося у Заказчика объёма финансового обеспечения для осуществления закупки НМЦД устанавливается в размере 3 150 000 руб. (три миллиона сто пятьдесят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</si>
</sst>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C31" sqref="C31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2" t="s">
        <v>27</v>
      </c>
    </row>
    <row r="2" spans="2:15" ht="14.45" customHeight="1" x14ac:dyDescent="0.25">
      <c r="O2" s="12" t="s">
        <v>28</v>
      </c>
    </row>
    <row r="3" spans="2:15" x14ac:dyDescent="0.25">
      <c r="O3" s="12" t="s">
        <v>32</v>
      </c>
    </row>
    <row r="4" spans="2:15" ht="14.45" customHeight="1" x14ac:dyDescent="0.25">
      <c r="O4" s="12" t="s">
        <v>30</v>
      </c>
    </row>
    <row r="5" spans="2:15" ht="14.45" customHeight="1" x14ac:dyDescent="0.25">
      <c r="O5" s="12" t="s">
        <v>29</v>
      </c>
    </row>
    <row r="6" spans="2:15" ht="14.45" customHeight="1" x14ac:dyDescent="0.25">
      <c r="O6" s="13" t="s">
        <v>31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33" t="s">
        <v>20</v>
      </c>
      <c r="M12" s="33"/>
      <c r="O12" s="1" t="s">
        <v>18</v>
      </c>
    </row>
    <row r="14" spans="2:1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2:15" hidden="1" x14ac:dyDescent="0.25"/>
    <row r="17" spans="1:17" s="5" customFormat="1" ht="47.25" customHeight="1" x14ac:dyDescent="0.25">
      <c r="A17" s="36" t="s">
        <v>14</v>
      </c>
      <c r="B17" s="37"/>
      <c r="C17" s="38">
        <f>SUM(O20:O21)</f>
        <v>3895000</v>
      </c>
      <c r="D17" s="37"/>
      <c r="E17" s="21" t="s">
        <v>36</v>
      </c>
      <c r="F17" s="22" t="s">
        <v>37</v>
      </c>
      <c r="G17" s="22" t="s">
        <v>38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9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5" t="s">
        <v>10</v>
      </c>
    </row>
    <row r="19" spans="1:17" s="5" customFormat="1" ht="30" x14ac:dyDescent="0.25">
      <c r="A19" s="30"/>
      <c r="B19" s="31"/>
      <c r="C19" s="27" t="s">
        <v>3</v>
      </c>
      <c r="D19" s="27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40"/>
      <c r="K19" s="30"/>
      <c r="L19" s="30"/>
      <c r="M19" s="30"/>
      <c r="N19" s="30"/>
      <c r="O19" s="35"/>
    </row>
    <row r="20" spans="1:17" s="18" customFormat="1" x14ac:dyDescent="0.25">
      <c r="A20" s="23">
        <v>1</v>
      </c>
      <c r="B20" s="25" t="s">
        <v>33</v>
      </c>
      <c r="C20" s="29" t="s">
        <v>35</v>
      </c>
      <c r="D20" s="29">
        <v>30000</v>
      </c>
      <c r="E20" s="26">
        <v>60</v>
      </c>
      <c r="F20" s="19">
        <v>44</v>
      </c>
      <c r="G20" s="22">
        <v>83</v>
      </c>
      <c r="H20" s="19"/>
      <c r="I20" s="19"/>
      <c r="J20" s="19">
        <f>AVERAGE(E20:I20)</f>
        <v>62.333333333333336</v>
      </c>
      <c r="K20" s="17">
        <f>COUNT(E20:I20)</f>
        <v>3</v>
      </c>
      <c r="L20" s="17">
        <f>STDEV(E20:I20)</f>
        <v>19.604421270043474</v>
      </c>
      <c r="M20" s="17">
        <f>L20/J20*100</f>
        <v>31.450943213973488</v>
      </c>
      <c r="N20" s="17" t="str">
        <f>IF(M20&lt;33,"ОДНОРОДНЫЕ","НЕОДНОРОДНЫЕ")</f>
        <v>ОДНОРОДНЫЕ</v>
      </c>
      <c r="O20" s="19">
        <f>D20*J20</f>
        <v>1870000</v>
      </c>
      <c r="Q20" s="16"/>
    </row>
    <row r="21" spans="1:17" s="18" customFormat="1" x14ac:dyDescent="0.25">
      <c r="A21" s="23">
        <v>2</v>
      </c>
      <c r="B21" s="25" t="s">
        <v>34</v>
      </c>
      <c r="C21" s="29" t="s">
        <v>35</v>
      </c>
      <c r="D21" s="29">
        <v>50000</v>
      </c>
      <c r="E21" s="26">
        <v>44.9</v>
      </c>
      <c r="F21" s="19">
        <f>37-0.4</f>
        <v>36.6</v>
      </c>
      <c r="G21" s="19">
        <v>40</v>
      </c>
      <c r="H21" s="19"/>
      <c r="I21" s="19"/>
      <c r="J21" s="19">
        <f>AVERAGE(E21:I21)</f>
        <v>40.5</v>
      </c>
      <c r="K21" s="17">
        <f>COUNT(E21:I21)</f>
        <v>3</v>
      </c>
      <c r="L21" s="17">
        <f>STDEV(E21:I21)</f>
        <v>4.1725292090050115</v>
      </c>
      <c r="M21" s="17">
        <f>L21/J21*100</f>
        <v>10.302541256802497</v>
      </c>
      <c r="N21" s="17" t="str">
        <f>IF(M21&lt;33,"ОДНОРОДНЫЕ","НЕОДНОРОДНЫЕ")</f>
        <v>ОДНОРОДНЫЕ</v>
      </c>
      <c r="O21" s="19">
        <f>D21*J21</f>
        <v>2025000</v>
      </c>
      <c r="Q21" s="16"/>
    </row>
    <row r="22" spans="1:17" s="5" customFormat="1" x14ac:dyDescent="0.25">
      <c r="A22" s="8"/>
      <c r="B22" s="24" t="s">
        <v>25</v>
      </c>
      <c r="C22" s="24"/>
      <c r="D22" s="28"/>
      <c r="E22" s="7">
        <f>SUMPRODUCT($D$20:$D$21,E20:E21)</f>
        <v>4045000</v>
      </c>
      <c r="F22" s="19">
        <f>SUMPRODUCT($D$20:$D$21,F20:F21)</f>
        <v>3150000</v>
      </c>
      <c r="G22" s="19">
        <f>SUMPRODUCT($D$20:$D$21,G20:G21)</f>
        <v>4490000</v>
      </c>
      <c r="H22" s="7"/>
      <c r="I22" s="7"/>
      <c r="J22" s="7"/>
      <c r="K22" s="8"/>
      <c r="L22" s="8"/>
      <c r="M22" s="8"/>
      <c r="N22" s="8"/>
      <c r="O22" s="7"/>
    </row>
    <row r="23" spans="1:17" s="5" customFormat="1" hidden="1" x14ac:dyDescent="0.25">
      <c r="A23" s="8">
        <v>3</v>
      </c>
      <c r="B23" s="8"/>
      <c r="C23" s="8"/>
      <c r="D23" s="9"/>
      <c r="E23" s="7"/>
      <c r="F23" s="7"/>
      <c r="G23" s="7"/>
      <c r="H23" s="7"/>
      <c r="I23" s="7"/>
      <c r="J23" s="7" t="e">
        <f t="shared" ref="J23:J24" si="0">AVERAGE(E23:I23)</f>
        <v>#DIV/0!</v>
      </c>
      <c r="K23" s="8">
        <f t="shared" ref="K23:K24" si="1">COUNT(E23:I23)</f>
        <v>0</v>
      </c>
      <c r="L23" s="8" t="e">
        <f t="shared" ref="L23:L24" si="2">STDEV(E23:I23)</f>
        <v>#DIV/0!</v>
      </c>
      <c r="M23" s="8" t="e">
        <f t="shared" ref="M23:M24" si="3">L23/J23*100</f>
        <v>#DIV/0!</v>
      </c>
      <c r="N23" s="8" t="e">
        <f t="shared" ref="N23:N24" si="4">IF(M23&lt;33,"ОДНОРОДНЫЕ","НЕОДНОРОДНЫЕ")</f>
        <v>#DIV/0!</v>
      </c>
      <c r="O23" s="7" t="e">
        <f t="shared" ref="O23:O24" si="5">D23*J23</f>
        <v>#DIV/0!</v>
      </c>
    </row>
    <row r="24" spans="1:17" s="5" customFormat="1" hidden="1" x14ac:dyDescent="0.25">
      <c r="A24" s="8">
        <v>4</v>
      </c>
      <c r="B24" s="10"/>
      <c r="C24" s="8"/>
      <c r="D24" s="11"/>
      <c r="E24" s="7"/>
      <c r="F24" s="7"/>
      <c r="G24" s="7"/>
      <c r="H24" s="7"/>
      <c r="I24" s="7"/>
      <c r="J24" s="7" t="e">
        <f t="shared" si="0"/>
        <v>#DIV/0!</v>
      </c>
      <c r="K24" s="8">
        <f t="shared" si="1"/>
        <v>0</v>
      </c>
      <c r="L24" s="8" t="e">
        <f t="shared" si="2"/>
        <v>#DIV/0!</v>
      </c>
      <c r="M24" s="8" t="e">
        <f t="shared" si="3"/>
        <v>#DIV/0!</v>
      </c>
      <c r="N24" s="8" t="e">
        <f t="shared" si="4"/>
        <v>#DIV/0!</v>
      </c>
      <c r="O24" s="7" t="e">
        <f t="shared" si="5"/>
        <v>#DIV/0!</v>
      </c>
    </row>
    <row r="25" spans="1:17" s="5" customFormat="1" ht="14.45" hidden="1" customHeight="1" x14ac:dyDescent="0.25">
      <c r="A25" s="8">
        <v>5</v>
      </c>
      <c r="B25" s="10"/>
      <c r="C25" s="8"/>
      <c r="D25" s="11"/>
      <c r="E25" s="7"/>
      <c r="F25" s="7"/>
      <c r="G25" s="7"/>
      <c r="H25" s="7"/>
      <c r="I25" s="7"/>
      <c r="J25" s="7" t="e">
        <f>AVERAGE(E25:I25)</f>
        <v>#DIV/0!</v>
      </c>
      <c r="K25" s="8">
        <f>COUNT(E25:I25)</f>
        <v>0</v>
      </c>
      <c r="L25" s="8" t="e">
        <f>STDEV(E25:I25)</f>
        <v>#DIV/0!</v>
      </c>
      <c r="M25" s="8" t="e">
        <f>L25/J25*100</f>
        <v>#DIV/0!</v>
      </c>
      <c r="N25" s="8" t="e">
        <f>IF(M25&lt;33,"ОДНОРОДНЫЕ","НЕОДНОРОДНЫЕ")</f>
        <v>#DIV/0!</v>
      </c>
      <c r="O25" s="7" t="e">
        <f>D25*J25</f>
        <v>#DIV/0!</v>
      </c>
    </row>
    <row r="27" spans="1:17" x14ac:dyDescent="0.25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7" x14ac:dyDescent="0.25">
      <c r="A28" s="34" t="s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7" s="14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s="20" customFormat="1" x14ac:dyDescent="0.25">
      <c r="A30" s="32" t="s">
        <v>39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</sheetData>
  <mergeCells count="16">
    <mergeCell ref="A18:A19"/>
    <mergeCell ref="B18:B19"/>
    <mergeCell ref="C18:D18"/>
    <mergeCell ref="A30:O30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2:N25">
    <cfRule type="containsText" dxfId="17" priority="28" operator="containsText" text="НЕ">
      <formula>NOT(ISERROR(SEARCH("НЕ",N22)))</formula>
    </cfRule>
    <cfRule type="containsText" dxfId="16" priority="29" operator="containsText" text="ОДНОРОДНЫЕ">
      <formula>NOT(ISERROR(SEARCH("ОДНОРОДНЫЕ",N22)))</formula>
    </cfRule>
    <cfRule type="containsText" dxfId="15" priority="30" operator="containsText" text="НЕОДНОРОДНЫЕ">
      <formula>NOT(ISERROR(SEARCH("НЕОДНОРОДНЫЕ",N22)))</formula>
    </cfRule>
  </conditionalFormatting>
  <conditionalFormatting sqref="N22:N25">
    <cfRule type="containsText" dxfId="14" priority="25" operator="containsText" text="НЕОДНОРОДНЫЕ">
      <formula>NOT(ISERROR(SEARCH("НЕОДНОРОДНЫЕ",N22)))</formula>
    </cfRule>
    <cfRule type="containsText" dxfId="13" priority="26" operator="containsText" text="ОДНОРОДНЫЕ">
      <formula>NOT(ISERROR(SEARCH("ОДНОРОДНЫЕ",N22)))</formula>
    </cfRule>
    <cfRule type="containsText" dxfId="12" priority="27" operator="containsText" text="НЕОДНОРОДНЫЕ">
      <formula>NOT(ISERROR(SEARCH("НЕОДНОРОДНЫЕ",N22)))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2023-11-29T03:03:50Z</dcterms:modified>
</cp:coreProperties>
</file>