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D22" i="1"/>
  <c r="G23" i="1" s="1"/>
  <c r="D21" i="1"/>
  <c r="D20" i="1"/>
  <c r="L20" i="1"/>
  <c r="K20" i="1"/>
  <c r="J20" i="1"/>
  <c r="O20" i="1" s="1"/>
  <c r="L21" i="1"/>
  <c r="K21" i="1"/>
  <c r="J21" i="1"/>
  <c r="O21" i="1" s="1"/>
  <c r="M21" i="1" l="1"/>
  <c r="N21" i="1" s="1"/>
  <c r="E23" i="1"/>
  <c r="F23" i="1"/>
  <c r="M20" i="1"/>
  <c r="N20" i="1" s="1"/>
  <c r="L22" i="1"/>
  <c r="J22" i="1" l="1"/>
  <c r="O22" i="1" s="1"/>
  <c r="K22" i="1"/>
  <c r="M22" i="1"/>
  <c r="N22" i="1" s="1"/>
  <c r="L25" i="1" l="1"/>
  <c r="K25" i="1"/>
  <c r="L24" i="1"/>
  <c r="K24" i="1"/>
  <c r="J25" i="1"/>
  <c r="J24" i="1"/>
  <c r="O24" i="1" s="1"/>
  <c r="L26" i="1"/>
  <c r="J26" i="1"/>
  <c r="O26" i="1" s="1"/>
  <c r="K26" i="1"/>
  <c r="M26" i="1" l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<sst xmlns="http://schemas.openxmlformats.org/spreadsheetml/2006/main" count="47" uniqueCount="41">
  <si>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</si>
  <si>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</si>
  <si>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</si>
  <si>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</si>
  <si>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</si>
  <si>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</si>
  <si>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</si>
  <si>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</si>
  <si>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</si>
  <si>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</si>
  <si>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</si>
  <si>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</si>
  <si>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</si>
  <si>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</si>
  <si>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</si>
  <si>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</si>
  <si>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</si>
  <si>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</si>
  <si>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</si>
  <si>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</si>
  <si>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</si>
  <si>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</si>
  <si>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</si>
  <si>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</si>
  <si>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</si>
  <si>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</si>
  <si>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</si>
  <si>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</si>
  <si>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</si>
  <si>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</si>
  <si>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</si>
  <si>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274-23</t>
  </si>
  <si>
    <t>на оказание услуг по техническому обслуживанию технологического и холодильного оборудования пищеблока</t>
  </si>
  <si>
    <t>Техническое обслуживание механического оборудования</t>
  </si>
  <si>
    <t>Техническое обслуживание
теплового оборудования - пищеварочные и жарочные тепловые аппараты</t>
  </si>
  <si>
    <t>Техническое обслуживание холодильного оборудования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</si>
  <si>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</si>
  <si>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204960 руб. (двести четыре тысячи девятьсот шестьдесят рублей 00 копеек)</t>
  </si>
  <si>
    <t>КП вх. 4329-11/23 от 21.11.2023</t>
  </si>
  <si>
    <t>КП вх. 4330-11/23 от 21.11.2023</t>
  </si>
  <si>
    <t>КП вх. 4331-11/23 от 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</si>
</sst>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A31" sqref="A31:XFD31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32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31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8" t="s">
        <v>20</v>
      </c>
      <c r="M12" s="28"/>
      <c r="O12" s="1" t="s">
        <v>18</v>
      </c>
    </row>
    <row r="14" spans="2:15" x14ac:dyDescent="0.25"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2:15" hidden="1" x14ac:dyDescent="0.25"/>
    <row r="17" spans="1:17" s="5" customFormat="1" ht="47.25" customHeight="1" x14ac:dyDescent="0.25">
      <c r="A17" s="31" t="s">
        <v>14</v>
      </c>
      <c r="B17" s="32"/>
      <c r="C17" s="33">
        <f>SUM(O20:O22)</f>
        <v>206240</v>
      </c>
      <c r="D17" s="32"/>
      <c r="E17" s="26" t="s">
        <v>38</v>
      </c>
      <c r="F17" s="26" t="s">
        <v>40</v>
      </c>
      <c r="G17" s="26" t="s">
        <v>39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4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0" t="s">
        <v>10</v>
      </c>
    </row>
    <row r="19" spans="1:17" s="5" customFormat="1" ht="30" x14ac:dyDescent="0.25">
      <c r="A19" s="27"/>
      <c r="B19" s="27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5"/>
      <c r="K19" s="27"/>
      <c r="L19" s="27"/>
      <c r="M19" s="27"/>
      <c r="N19" s="27"/>
      <c r="O19" s="30"/>
    </row>
    <row r="20" spans="1:17" s="23" customFormat="1" ht="30" x14ac:dyDescent="0.25">
      <c r="A20" s="22">
        <v>1</v>
      </c>
      <c r="B20" s="21" t="s">
        <v>33</v>
      </c>
      <c r="C20" s="22" t="s">
        <v>36</v>
      </c>
      <c r="D20" s="9">
        <f>7*12</f>
        <v>84</v>
      </c>
      <c r="E20" s="24">
        <v>520</v>
      </c>
      <c r="F20" s="24">
        <v>540</v>
      </c>
      <c r="G20" s="24">
        <v>537.5</v>
      </c>
      <c r="H20" s="24"/>
      <c r="I20" s="24"/>
      <c r="J20" s="24">
        <f>AVERAGE(E20:I20)</f>
        <v>532.5</v>
      </c>
      <c r="K20" s="22">
        <f>COUNT(E20:I20)</f>
        <v>3</v>
      </c>
      <c r="L20" s="22">
        <f>STDEV(E20:I20)</f>
        <v>10.897247358851684</v>
      </c>
      <c r="M20" s="22">
        <f>L20/J20*100</f>
        <v>2.0464314288923351</v>
      </c>
      <c r="N20" s="22" t="str">
        <f>IF(M20&lt;33,"ОДНОРОДНЫЕ","НЕОДНОРОДНЫЕ")</f>
        <v>ОДНОРОДНЫЕ</v>
      </c>
      <c r="O20" s="24">
        <f>D20*J20</f>
        <v>44730</v>
      </c>
      <c r="Q20" s="20"/>
    </row>
    <row r="21" spans="1:17" s="23" customFormat="1" ht="45" x14ac:dyDescent="0.25">
      <c r="A21" s="22">
        <v>2</v>
      </c>
      <c r="B21" s="21" t="s">
        <v>34</v>
      </c>
      <c r="C21" s="22" t="s">
        <v>36</v>
      </c>
      <c r="D21" s="9">
        <f>16*12</f>
        <v>192</v>
      </c>
      <c r="E21" s="24">
        <v>570</v>
      </c>
      <c r="F21" s="24">
        <v>540</v>
      </c>
      <c r="G21" s="24">
        <v>537.5</v>
      </c>
      <c r="H21" s="24"/>
      <c r="I21" s="24"/>
      <c r="J21" s="24">
        <f>AVERAGE(E21:I21)</f>
        <v>549.16666666666663</v>
      </c>
      <c r="K21" s="22">
        <f>COUNT(E21:I21)</f>
        <v>3</v>
      </c>
      <c r="L21" s="22">
        <f>STDEV(E21:I21)</f>
        <v>18.085445345175589</v>
      </c>
      <c r="M21" s="22">
        <f>L21/J21*100</f>
        <v>3.293252566648059</v>
      </c>
      <c r="N21" s="22" t="str">
        <f>IF(M21&lt;33,"ОДНОРОДНЫЕ","НЕОДНОРОДНЫЕ")</f>
        <v>ОДНОРОДНЫЕ</v>
      </c>
      <c r="O21" s="24">
        <f>D21*J21</f>
        <v>105440</v>
      </c>
      <c r="Q21" s="20"/>
    </row>
    <row r="22" spans="1:17" s="16" customFormat="1" ht="30" x14ac:dyDescent="0.25">
      <c r="A22" s="15">
        <v>3</v>
      </c>
      <c r="B22" s="21" t="s">
        <v>35</v>
      </c>
      <c r="C22" s="22" t="s">
        <v>36</v>
      </c>
      <c r="D22" s="9">
        <f>9*12</f>
        <v>108</v>
      </c>
      <c r="E22" s="17">
        <v>480</v>
      </c>
      <c r="F22" s="17">
        <v>540</v>
      </c>
      <c r="G22" s="17">
        <v>537.5</v>
      </c>
      <c r="H22" s="17"/>
      <c r="I22" s="17"/>
      <c r="J22" s="17">
        <f>AVERAGE(E22:I22)</f>
        <v>519.16666666666663</v>
      </c>
      <c r="K22" s="15">
        <f>COUNT(E22:I22)</f>
        <v>3</v>
      </c>
      <c r="L22" s="15">
        <f>STDEV(E22:I22)</f>
        <v>33.942353090693835</v>
      </c>
      <c r="M22" s="15">
        <f>L22/J22*100</f>
        <v>6.5378529227660689</v>
      </c>
      <c r="N22" s="15" t="str">
        <f>IF(M22&lt;33,"ОДНОРОДНЫЕ","НЕОДНОРОДНЫЕ")</f>
        <v>ОДНОРОДНЫЕ</v>
      </c>
      <c r="O22" s="17">
        <f>D22*J22</f>
        <v>56069.999999999993</v>
      </c>
      <c r="Q22" s="20"/>
    </row>
    <row r="23" spans="1:17" s="5" customFormat="1" x14ac:dyDescent="0.25">
      <c r="A23" s="8"/>
      <c r="B23" s="8" t="s">
        <v>25</v>
      </c>
      <c r="C23" s="8"/>
      <c r="D23" s="9"/>
      <c r="E23" s="7">
        <f>SUMPRODUCT($D$20:$D$22,E20:E22)</f>
        <v>204960</v>
      </c>
      <c r="F23" s="24">
        <f>SUMPRODUCT($D$20:$D$22,F20:F22)</f>
        <v>207360</v>
      </c>
      <c r="G23" s="24">
        <f>SUMPRODUCT($D$20:$D$22,G20:G22)</f>
        <v>206400</v>
      </c>
      <c r="H23" s="7"/>
      <c r="I23" s="7"/>
      <c r="J23" s="7"/>
      <c r="K23" s="8"/>
      <c r="L23" s="8"/>
      <c r="M23" s="8"/>
      <c r="N23" s="8"/>
      <c r="O23" s="7"/>
    </row>
    <row r="24" spans="1:17" s="5" customFormat="1" hidden="1" x14ac:dyDescent="0.25">
      <c r="A24" s="8">
        <v>3</v>
      </c>
      <c r="B24" s="8"/>
      <c r="C24" s="8"/>
      <c r="D24" s="10"/>
      <c r="E24" s="7"/>
      <c r="F24" s="7"/>
      <c r="G24" s="7"/>
      <c r="H24" s="7"/>
      <c r="I24" s="7"/>
      <c r="J24" s="7" t="e">
        <f t="shared" ref="J24:J25" si="0">AVERAGE(E24:I24)</f>
        <v>#DIV/0!</v>
      </c>
      <c r="K24" s="8">
        <f t="shared" ref="K24:K25" si="1">COUNT(E24:I24)</f>
        <v>0</v>
      </c>
      <c r="L24" s="8" t="e">
        <f t="shared" ref="L24:L25" si="2">STDEV(E24:I24)</f>
        <v>#DIV/0!</v>
      </c>
      <c r="M24" s="8" t="e">
        <f t="shared" ref="M24:M25" si="3">L24/J24*100</f>
        <v>#DIV/0!</v>
      </c>
      <c r="N24" s="8" t="e">
        <f t="shared" ref="N24:N25" si="4">IF(M24&lt;33,"ОДНОРОДНЫЕ","НЕОДНОРОДНЫЕ")</f>
        <v>#DIV/0!</v>
      </c>
      <c r="O24" s="7" t="e">
        <f t="shared" ref="O24:O25" si="5">D24*J24</f>
        <v>#DIV/0!</v>
      </c>
    </row>
    <row r="25" spans="1:17" s="5" customFormat="1" hidden="1" x14ac:dyDescent="0.25">
      <c r="A25" s="8">
        <v>4</v>
      </c>
      <c r="B25" s="11"/>
      <c r="C25" s="8"/>
      <c r="D25" s="12"/>
      <c r="E25" s="7"/>
      <c r="F25" s="7"/>
      <c r="G25" s="7"/>
      <c r="H25" s="7"/>
      <c r="I25" s="7"/>
      <c r="J25" s="7" t="e">
        <f t="shared" si="0"/>
        <v>#DIV/0!</v>
      </c>
      <c r="K25" s="8">
        <f t="shared" si="1"/>
        <v>0</v>
      </c>
      <c r="L25" s="8" t="e">
        <f t="shared" si="2"/>
        <v>#DIV/0!</v>
      </c>
      <c r="M25" s="8" t="e">
        <f t="shared" si="3"/>
        <v>#DIV/0!</v>
      </c>
      <c r="N25" s="8" t="e">
        <f t="shared" si="4"/>
        <v>#DIV/0!</v>
      </c>
      <c r="O25" s="7" t="e">
        <f t="shared" si="5"/>
        <v>#DIV/0!</v>
      </c>
    </row>
    <row r="26" spans="1:17" s="5" customFormat="1" ht="14.45" hidden="1" customHeight="1" x14ac:dyDescent="0.25">
      <c r="A26" s="8">
        <v>5</v>
      </c>
      <c r="B26" s="11"/>
      <c r="C26" s="8"/>
      <c r="D26" s="12"/>
      <c r="E26" s="7"/>
      <c r="F26" s="7"/>
      <c r="G26" s="7"/>
      <c r="H26" s="7"/>
      <c r="I26" s="7"/>
      <c r="J26" s="7" t="e">
        <f>AVERAGE(E26:I26)</f>
        <v>#DIV/0!</v>
      </c>
      <c r="K26" s="8">
        <f>COUNT(E26:I26)</f>
        <v>0</v>
      </c>
      <c r="L26" s="8" t="e">
        <f>STDEV(E26:I26)</f>
        <v>#DIV/0!</v>
      </c>
      <c r="M26" s="8" t="e">
        <f>L26/J26*100</f>
        <v>#DIV/0!</v>
      </c>
      <c r="N26" s="8" t="e">
        <f>IF(M26&lt;33,"ОДНОРОДНЫЕ","НЕОДНОРОДНЫЕ")</f>
        <v>#DIV/0!</v>
      </c>
      <c r="O26" s="7" t="e">
        <f>D26*J26</f>
        <v>#DIV/0!</v>
      </c>
    </row>
    <row r="28" spans="1:17" x14ac:dyDescent="0.25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s="18" customForma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 s="25" customFormat="1" x14ac:dyDescent="0.25">
      <c r="A31" s="36" t="s">
        <v>37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</sheetData>
  <mergeCells count="16">
    <mergeCell ref="A18:A19"/>
    <mergeCell ref="B18:B19"/>
    <mergeCell ref="C18:D18"/>
    <mergeCell ref="A31:O31"/>
    <mergeCell ref="L12:M12"/>
    <mergeCell ref="B14:N14"/>
    <mergeCell ref="A28:O28"/>
    <mergeCell ref="A29:O29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3:N26">
    <cfRule type="containsText" dxfId="23" priority="28" operator="containsText" text="НЕ">
      <formula>NOT(ISERROR(SEARCH("НЕ",N23)))</formula>
    </cfRule>
    <cfRule type="containsText" dxfId="22" priority="29" operator="containsText" text="ОДНОРОДНЫЕ">
      <formula>NOT(ISERROR(SEARCH("ОДНОРОДНЫЕ",N23)))</formula>
    </cfRule>
    <cfRule type="containsText" dxfId="21" priority="30" operator="containsText" text="НЕОДНОРОДНЫЕ">
      <formula>NOT(ISERROR(SEARCH("НЕОДНОРОДНЫЕ",N23)))</formula>
    </cfRule>
  </conditionalFormatting>
  <conditionalFormatting sqref="N23:N26">
    <cfRule type="containsText" dxfId="20" priority="25" operator="containsText" text="НЕОДНОРОДНЫЕ">
      <formula>NOT(ISERROR(SEARCH("НЕОДНОРОДНЫЕ",N23)))</formula>
    </cfRule>
    <cfRule type="containsText" dxfId="19" priority="26" operator="containsText" text="ОДНОРОДНЫЕ">
      <formula>NOT(ISERROR(SEARCH("ОДНОРОДНЫЕ",N23)))</formula>
    </cfRule>
    <cfRule type="containsText" dxfId="18" priority="27" operator="containsText" text="НЕОДНОРОДНЫЕ">
      <formula>NOT(ISERROR(SEARCH("НЕОДНОРОДНЫЕ",N23)))</formula>
    </cfRule>
  </conditionalFormatting>
  <conditionalFormatting sqref="N22">
    <cfRule type="containsText" dxfId="17" priority="16" operator="containsText" text="НЕ">
      <formula>NOT(ISERROR(SEARCH("НЕ",N22)))</formula>
    </cfRule>
    <cfRule type="containsText" dxfId="16" priority="17" operator="containsText" text="ОДНОРОДНЫЕ">
      <formula>NOT(ISERROR(SEARCH("ОДНОРОДНЫЕ",N22)))</formula>
    </cfRule>
    <cfRule type="containsText" dxfId="15" priority="18" operator="containsText" text="НЕОДНОРОДНЫЕ">
      <formula>NOT(ISERROR(SEARCH("НЕОДНОРОДНЫЕ",N22)))</formula>
    </cfRule>
  </conditionalFormatting>
  <conditionalFormatting sqref="N22">
    <cfRule type="containsText" dxfId="14" priority="13" operator="containsText" text="НЕОДНОРОДНЫЕ">
      <formula>NOT(ISERROR(SEARCH("НЕОДНОРОДНЫЕ",N22)))</formula>
    </cfRule>
    <cfRule type="containsText" dxfId="13" priority="14" operator="containsText" text="ОДНОРОДНЫЕ">
      <formula>NOT(ISERROR(SEARCH("ОДНОРОДНЫЕ",N22)))</formula>
    </cfRule>
    <cfRule type="containsText" dxfId="12" priority="15" operator="containsText" text="НЕОДНОРОДНЫЕ">
      <formula>NOT(ISERROR(SEARCH("НЕОДНОРОДНЫЕ",N22)))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2023-11-21T05:10:05Z</dcterms:modified>
</cp:coreProperties>
</file>