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0" i="1" l="1"/>
  <c r="L20" i="1"/>
  <c r="Q20" i="1" s="1"/>
  <c r="M20" i="1"/>
  <c r="L21" i="1"/>
  <c r="Q21" i="1" s="1"/>
  <c r="M21" i="1"/>
  <c r="N21" i="1"/>
  <c r="N23" i="1"/>
  <c r="M23" i="1"/>
  <c r="L23" i="1"/>
  <c r="Q23" i="1" s="1"/>
  <c r="M22" i="1"/>
  <c r="N22" i="1"/>
  <c r="O21" i="1" l="1"/>
  <c r="P21" i="1" s="1"/>
  <c r="O20" i="1"/>
  <c r="P20" i="1" s="1"/>
  <c r="O23" i="1"/>
  <c r="P23" i="1" s="1"/>
  <c r="L22" i="1"/>
  <c r="Q22" i="1" s="1"/>
  <c r="O22" i="1" l="1"/>
  <c r="P22" i="1" s="1"/>
  <c r="N24" i="1"/>
  <c r="M24" i="1"/>
  <c r="L24" i="1"/>
  <c r="Q24" i="1" s="1"/>
  <c r="C17" i="1" s="1"/>
  <c r="N25" i="1"/>
  <c r="M25" i="1"/>
  <c r="L25" i="1"/>
  <c r="Q25" i="1" s="1"/>
  <c r="O25" i="1" l="1"/>
  <c r="P25" i="1" s="1"/>
  <c r="O24" i="1"/>
  <c r="P24" i="1" s="1"/>
</calcChain>
</file>

<file path=xl/sharedStrings.xml><?xml version="1.0" encoding="utf-8"?>
<sst xmlns="http://schemas.openxmlformats.org/spreadsheetml/2006/main" count="58" uniqueCount="45">
  <si>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</si>
  <si>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</si>
  <si>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</si>
  <si>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</si>
  <si>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</si>
  <si>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</si>
  <si>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</si>
  <si>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</si>
  <si>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</si>
  <si>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</si>
  <si>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</si>
  <si>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</si>
  <si>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</si>
  <si>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</si>
  <si>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</si>
  <si>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</si>
  <si>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</si>
  <si>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</si>
  <si>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</si>
  <si>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</si>
  <si>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</si>
  <si>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</si>
  <si>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</si>
  <si>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</si>
  <si>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</si>
  <si>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</si>
  <si>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</si>
  <si>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</si>
  <si>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</si>
  <si>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</si>
  <si>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</si>
  <si>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</si>
  <si>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</si>
  <si>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№ 256-23</t>
  </si>
  <si>
    <t>на поставку лекарственных препаратов группы цефалоспорины</t>
  </si>
  <si>
    <t>Начальная (максимальная) цена договора устанавливается в размере 1267038,67 руб. (один миллион двести шестьдесят семь тысяч тридцать восемь рублей шестьдесят семь копеек)</t>
  </si>
  <si>
    <t xml:space="preserve">Цефтриаксон </t>
  </si>
  <si>
    <t>Цефотаксим</t>
  </si>
  <si>
    <t>Цефепим</t>
  </si>
  <si>
    <t>Цефоперазон+(Сульбактам)</t>
  </si>
  <si>
    <t>Цефтаролина фосамил</t>
  </si>
  <si>
    <t>Уп.</t>
  </si>
  <si>
    <t>КП вх.659с от 31.10.2023</t>
  </si>
  <si>
    <t>КП вх.661с от 31.10.2023</t>
  </si>
  <si>
    <t>КП вх.663с от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</si>
</sst>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zoomScalePageLayoutView="70" workbookViewId="0">
      <selection activeCell="P33" sqref="P33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9" t="s">
        <v>34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32" t="s">
        <v>30</v>
      </c>
      <c r="O12" s="32"/>
      <c r="P12" s="17"/>
      <c r="Q12" s="16" t="s">
        <v>31</v>
      </c>
    </row>
    <row r="14" spans="1:17" x14ac:dyDescent="0.25">
      <c r="B14" s="36" t="s">
        <v>15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7" hidden="1" x14ac:dyDescent="0.25"/>
    <row r="16" spans="1:17" x14ac:dyDescent="0.25">
      <c r="A16" s="22"/>
      <c r="B16" s="22"/>
      <c r="C16" s="22"/>
      <c r="D16" s="22"/>
    </row>
    <row r="17" spans="1:19" ht="75" x14ac:dyDescent="0.25">
      <c r="A17" s="40" t="s">
        <v>11</v>
      </c>
      <c r="B17" s="41"/>
      <c r="C17" s="42">
        <f>SUM(Q20:Q25)</f>
        <v>1267038.6666666665</v>
      </c>
      <c r="D17" s="41"/>
      <c r="E17" s="47" t="s">
        <v>42</v>
      </c>
      <c r="F17" s="47" t="s">
        <v>43</v>
      </c>
      <c r="G17" s="47" t="s">
        <v>44</v>
      </c>
      <c r="H17" s="15" t="s">
        <v>32</v>
      </c>
      <c r="I17" s="15" t="s">
        <v>32</v>
      </c>
      <c r="J17" s="15"/>
      <c r="K17" s="13"/>
      <c r="L17" s="23"/>
      <c r="M17" s="10"/>
      <c r="N17" s="10"/>
      <c r="O17" s="10"/>
      <c r="P17" s="10"/>
      <c r="Q17" s="12"/>
    </row>
    <row r="18" spans="1:19" ht="30" customHeight="1" x14ac:dyDescent="0.25">
      <c r="A18" s="30" t="s">
        <v>0</v>
      </c>
      <c r="B18" s="30" t="s">
        <v>1</v>
      </c>
      <c r="C18" s="30" t="s">
        <v>2</v>
      </c>
      <c r="D18" s="30"/>
      <c r="E18" s="15" t="s">
        <v>23</v>
      </c>
      <c r="F18" s="15" t="s">
        <v>24</v>
      </c>
      <c r="G18" s="15" t="s">
        <v>25</v>
      </c>
      <c r="H18" s="23" t="s">
        <v>26</v>
      </c>
      <c r="I18" s="23" t="s">
        <v>27</v>
      </c>
      <c r="J18" s="23" t="s">
        <v>28</v>
      </c>
      <c r="K18" s="23" t="s">
        <v>29</v>
      </c>
      <c r="L18" s="43" t="s">
        <v>12</v>
      </c>
      <c r="M18" s="30" t="s">
        <v>8</v>
      </c>
      <c r="N18" s="30" t="s">
        <v>9</v>
      </c>
      <c r="O18" s="30" t="s">
        <v>10</v>
      </c>
      <c r="P18" s="30" t="s">
        <v>6</v>
      </c>
      <c r="Q18" s="39" t="s">
        <v>7</v>
      </c>
    </row>
    <row r="19" spans="1:19" x14ac:dyDescent="0.25">
      <c r="A19" s="31"/>
      <c r="B19" s="31"/>
      <c r="C19" s="21" t="s">
        <v>3</v>
      </c>
      <c r="D19" s="21" t="s">
        <v>4</v>
      </c>
      <c r="E19" s="24" t="s">
        <v>5</v>
      </c>
      <c r="F19" s="24" t="s">
        <v>5</v>
      </c>
      <c r="G19" s="24" t="s">
        <v>5</v>
      </c>
      <c r="H19" s="24" t="s">
        <v>5</v>
      </c>
      <c r="I19" s="24" t="s">
        <v>5</v>
      </c>
      <c r="J19" s="24" t="s">
        <v>5</v>
      </c>
      <c r="K19" s="24" t="s">
        <v>5</v>
      </c>
      <c r="L19" s="44"/>
      <c r="M19" s="30"/>
      <c r="N19" s="30"/>
      <c r="O19" s="30"/>
      <c r="P19" s="30"/>
      <c r="Q19" s="39"/>
    </row>
    <row r="20" spans="1:19" s="25" customFormat="1" x14ac:dyDescent="0.25">
      <c r="A20" s="45">
        <v>1</v>
      </c>
      <c r="B20" s="46" t="s">
        <v>36</v>
      </c>
      <c r="C20" s="28" t="s">
        <v>41</v>
      </c>
      <c r="D20" s="48">
        <v>10000</v>
      </c>
      <c r="E20" s="15">
        <v>61.46</v>
      </c>
      <c r="F20" s="15">
        <v>61</v>
      </c>
      <c r="G20" s="15">
        <v>60</v>
      </c>
      <c r="H20" s="15"/>
      <c r="I20" s="15"/>
      <c r="J20" s="26"/>
      <c r="K20" s="26"/>
      <c r="L20" s="26">
        <f t="shared" ref="L20:L21" si="0">AVERAGE(E20:K20)</f>
        <v>60.82</v>
      </c>
      <c r="M20" s="28">
        <f t="shared" ref="M20:M21" si="1" xml:space="preserve"> COUNT(E20:K20)</f>
        <v>3</v>
      </c>
      <c r="N20" s="28">
        <f t="shared" ref="N20:N21" si="2">STDEV(E20:K20)</f>
        <v>0.74645830426086135</v>
      </c>
      <c r="O20" s="28">
        <f t="shared" ref="O20:O21" si="3">N20/L20*100</f>
        <v>1.2273237491957603</v>
      </c>
      <c r="P20" s="28" t="str">
        <f t="shared" ref="P20:P21" si="4">IF(O20&lt;33,"ОДНОРОДНЫЕ","НЕОДНОРОДНЫЕ")</f>
        <v>ОДНОРОДНЫЕ</v>
      </c>
      <c r="Q20" s="26">
        <f t="shared" ref="Q20:Q21" si="5">D20*L20</f>
        <v>608200</v>
      </c>
    </row>
    <row r="21" spans="1:19" s="25" customFormat="1" x14ac:dyDescent="0.25">
      <c r="A21" s="45">
        <v>2</v>
      </c>
      <c r="B21" s="46" t="s">
        <v>36</v>
      </c>
      <c r="C21" s="28" t="s">
        <v>41</v>
      </c>
      <c r="D21" s="48">
        <v>2000</v>
      </c>
      <c r="E21" s="15">
        <v>83.5</v>
      </c>
      <c r="F21" s="15">
        <v>82</v>
      </c>
      <c r="G21" s="15">
        <v>80</v>
      </c>
      <c r="H21" s="15"/>
      <c r="I21" s="15"/>
      <c r="J21" s="26"/>
      <c r="K21" s="26"/>
      <c r="L21" s="26">
        <f t="shared" si="0"/>
        <v>81.833333333333329</v>
      </c>
      <c r="M21" s="28">
        <f t="shared" si="1"/>
        <v>3</v>
      </c>
      <c r="N21" s="28">
        <f t="shared" si="2"/>
        <v>1.7559422921421233</v>
      </c>
      <c r="O21" s="28">
        <f t="shared" si="3"/>
        <v>2.1457543284832465</v>
      </c>
      <c r="P21" s="28" t="str">
        <f t="shared" si="4"/>
        <v>ОДНОРОДНЫЕ</v>
      </c>
      <c r="Q21" s="26">
        <f t="shared" si="5"/>
        <v>163666.66666666666</v>
      </c>
    </row>
    <row r="22" spans="1:19" s="25" customFormat="1" x14ac:dyDescent="0.25">
      <c r="A22" s="45">
        <v>3</v>
      </c>
      <c r="B22" s="46" t="s">
        <v>37</v>
      </c>
      <c r="C22" s="28" t="s">
        <v>41</v>
      </c>
      <c r="D22" s="48">
        <v>3000</v>
      </c>
      <c r="E22" s="15">
        <v>32.6</v>
      </c>
      <c r="F22" s="15">
        <v>31</v>
      </c>
      <c r="G22" s="15">
        <v>30</v>
      </c>
      <c r="H22" s="15"/>
      <c r="I22" s="15"/>
      <c r="J22" s="26"/>
      <c r="K22" s="26"/>
      <c r="L22" s="26">
        <f t="shared" ref="L22:L23" si="6">AVERAGE(E22:K22)</f>
        <v>31.2</v>
      </c>
      <c r="M22" s="28">
        <f t="shared" ref="M22:M23" si="7" xml:space="preserve"> COUNT(E22:K22)</f>
        <v>3</v>
      </c>
      <c r="N22" s="28">
        <f t="shared" ref="N22:N23" si="8">STDEV(E22:K22)</f>
        <v>1.3114877048604008</v>
      </c>
      <c r="O22" s="28">
        <f t="shared" ref="O22:O23" si="9">N22/L22*100</f>
        <v>4.2034862335269256</v>
      </c>
      <c r="P22" s="28" t="str">
        <f t="shared" ref="P22:P23" si="10">IF(O22&lt;33,"ОДНОРОДНЫЕ","НЕОДНОРОДНЫЕ")</f>
        <v>ОДНОРОДНЫЕ</v>
      </c>
      <c r="Q22" s="26">
        <f t="shared" ref="Q22:Q23" si="11">D22*L22</f>
        <v>93600</v>
      </c>
    </row>
    <row r="23" spans="1:19" s="25" customFormat="1" x14ac:dyDescent="0.25">
      <c r="A23" s="45">
        <v>4</v>
      </c>
      <c r="B23" s="46" t="s">
        <v>38</v>
      </c>
      <c r="C23" s="28" t="s">
        <v>41</v>
      </c>
      <c r="D23" s="48">
        <v>400</v>
      </c>
      <c r="E23" s="15">
        <v>470</v>
      </c>
      <c r="F23" s="15">
        <v>463</v>
      </c>
      <c r="G23" s="15">
        <v>451.4</v>
      </c>
      <c r="H23" s="15"/>
      <c r="I23" s="15"/>
      <c r="J23" s="26"/>
      <c r="K23" s="26"/>
      <c r="L23" s="26">
        <f t="shared" si="6"/>
        <v>461.4666666666667</v>
      </c>
      <c r="M23" s="28">
        <f t="shared" si="7"/>
        <v>3</v>
      </c>
      <c r="N23" s="28">
        <f t="shared" si="8"/>
        <v>9.3943245277845051</v>
      </c>
      <c r="O23" s="28">
        <f t="shared" si="9"/>
        <v>2.0357536538105689</v>
      </c>
      <c r="P23" s="28" t="str">
        <f t="shared" si="10"/>
        <v>ОДНОРОДНЫЕ</v>
      </c>
      <c r="Q23" s="26">
        <f t="shared" si="11"/>
        <v>184586.66666666669</v>
      </c>
    </row>
    <row r="24" spans="1:19" s="18" customFormat="1" x14ac:dyDescent="0.25">
      <c r="A24" s="45">
        <v>5</v>
      </c>
      <c r="B24" s="46" t="s">
        <v>39</v>
      </c>
      <c r="C24" s="28" t="s">
        <v>41</v>
      </c>
      <c r="D24" s="48">
        <v>400</v>
      </c>
      <c r="E24" s="15">
        <v>401</v>
      </c>
      <c r="F24" s="15">
        <v>398.4</v>
      </c>
      <c r="G24" s="15">
        <v>387.1</v>
      </c>
      <c r="H24" s="15"/>
      <c r="I24" s="15"/>
      <c r="J24" s="23"/>
      <c r="K24" s="23"/>
      <c r="L24" s="23">
        <f t="shared" ref="L24" si="12">AVERAGE(E24:K24)</f>
        <v>395.5</v>
      </c>
      <c r="M24" s="20">
        <f t="shared" ref="M24" si="13" xml:space="preserve"> COUNT(E24:K24)</f>
        <v>3</v>
      </c>
      <c r="N24" s="20">
        <f t="shared" ref="N24" si="14">STDEV(E24:K24)</f>
        <v>7.3898579147369094</v>
      </c>
      <c r="O24" s="20">
        <f t="shared" ref="O24" si="15">N24/L24*100</f>
        <v>1.8684849341939087</v>
      </c>
      <c r="P24" s="20" t="str">
        <f t="shared" ref="P24" si="16">IF(O24&lt;33,"ОДНОРОДНЫЕ","НЕОДНОРОДНЫЕ")</f>
        <v>ОДНОРОДНЫЕ</v>
      </c>
      <c r="Q24" s="19">
        <f t="shared" ref="Q24" si="17">D24*L24</f>
        <v>158200</v>
      </c>
    </row>
    <row r="25" spans="1:19" s="18" customFormat="1" x14ac:dyDescent="0.25">
      <c r="A25" s="27">
        <v>6</v>
      </c>
      <c r="B25" s="46" t="s">
        <v>40</v>
      </c>
      <c r="C25" s="28" t="s">
        <v>41</v>
      </c>
      <c r="D25" s="28">
        <v>2</v>
      </c>
      <c r="E25" s="15">
        <v>29500</v>
      </c>
      <c r="F25" s="15">
        <v>29398</v>
      </c>
      <c r="G25" s="15">
        <v>29280</v>
      </c>
      <c r="H25" s="15"/>
      <c r="I25" s="15"/>
      <c r="J25" s="23"/>
      <c r="K25" s="23"/>
      <c r="L25" s="23">
        <f t="shared" ref="L25" si="18">AVERAGE(E25:K25)</f>
        <v>29392.666666666668</v>
      </c>
      <c r="M25" s="20">
        <f t="shared" ref="M25" si="19" xml:space="preserve"> COUNT(E25:K25)</f>
        <v>3</v>
      </c>
      <c r="N25" s="20">
        <f t="shared" ref="N25" si="20">STDEV(E25:K25)</f>
        <v>110.09692699314242</v>
      </c>
      <c r="O25" s="20">
        <f t="shared" ref="O25" si="21">N25/L25*100</f>
        <v>0.37457277436483843</v>
      </c>
      <c r="P25" s="20" t="str">
        <f t="shared" ref="P25" si="22">IF(O25&lt;33,"ОДНОРОДНЫЕ","НЕОДНОРОДНЫЕ")</f>
        <v>ОДНОРОДНЫЕ</v>
      </c>
      <c r="Q25" s="19">
        <f t="shared" ref="Q25" si="23">D25*L25</f>
        <v>58785.333333333336</v>
      </c>
    </row>
    <row r="26" spans="1:19" x14ac:dyDescent="0.25">
      <c r="R26" s="9"/>
      <c r="S26" s="1"/>
    </row>
    <row r="27" spans="1:19" x14ac:dyDescent="0.25">
      <c r="A27" s="37" t="s">
        <v>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9" x14ac:dyDescent="0.25">
      <c r="A28" s="38" t="s">
        <v>17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9" s="8" customFormat="1" x14ac:dyDescent="0.25">
      <c r="A30" s="33" t="s">
        <v>35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2"/>
      <c r="S30" s="2"/>
    </row>
    <row r="31" spans="1:19" x14ac:dyDescent="0.25">
      <c r="P31" s="9"/>
    </row>
    <row r="36" spans="16:16" x14ac:dyDescent="0.25">
      <c r="P36" s="9"/>
    </row>
  </sheetData>
  <mergeCells count="18">
    <mergeCell ref="P18:P19"/>
    <mergeCell ref="A18:A19"/>
    <mergeCell ref="G3:Q3"/>
    <mergeCell ref="B18:B19"/>
    <mergeCell ref="C18:D18"/>
    <mergeCell ref="N12:O12"/>
    <mergeCell ref="A30:Q30"/>
    <mergeCell ref="A29:Q29"/>
    <mergeCell ref="B14:P14"/>
    <mergeCell ref="A27:Q27"/>
    <mergeCell ref="A28:Q28"/>
    <mergeCell ref="Q18:Q19"/>
    <mergeCell ref="A17:B17"/>
    <mergeCell ref="C17:D17"/>
    <mergeCell ref="L18:L19"/>
    <mergeCell ref="M18:M19"/>
    <mergeCell ref="N18:N19"/>
    <mergeCell ref="O18:O19"/>
  </mergeCells>
  <conditionalFormatting sqref="P25">
    <cfRule type="containsText" dxfId="23" priority="28" operator="containsText" text="НЕ">
      <formula>NOT(ISERROR(SEARCH("НЕ",P25)))</formula>
    </cfRule>
    <cfRule type="containsText" dxfId="22" priority="29" operator="containsText" text="ОДНОРОДНЫЕ">
      <formula>NOT(ISERROR(SEARCH("ОДНОРОДНЫЕ",P25)))</formula>
    </cfRule>
    <cfRule type="containsText" dxfId="21" priority="30" operator="containsText" text="НЕОДНОРОДНЫЕ">
      <formula>NOT(ISERROR(SEARCH("НЕОДНОРОДНЫЕ",P25)))</formula>
    </cfRule>
  </conditionalFormatting>
  <conditionalFormatting sqref="P25">
    <cfRule type="containsText" dxfId="20" priority="25" operator="containsText" text="НЕОДНОРОДНЫЕ">
      <formula>NOT(ISERROR(SEARCH("НЕОДНОРОДНЫЕ",P25)))</formula>
    </cfRule>
    <cfRule type="containsText" dxfId="19" priority="26" operator="containsText" text="ОДНОРОДНЫЕ">
      <formula>NOT(ISERROR(SEARCH("ОДНОРОДНЫЕ",P25)))</formula>
    </cfRule>
    <cfRule type="containsText" dxfId="18" priority="27" operator="containsText" text="НЕОДНОРОДНЫЕ">
      <formula>NOT(ISERROR(SEARCH("НЕОДНОРОДНЫЕ",P25)))</formula>
    </cfRule>
  </conditionalFormatting>
  <conditionalFormatting sqref="P24">
    <cfRule type="containsText" dxfId="17" priority="22" operator="containsText" text="НЕ">
      <formula>NOT(ISERROR(SEARCH("НЕ",P24)))</formula>
    </cfRule>
    <cfRule type="containsText" dxfId="16" priority="23" operator="containsText" text="ОДНОРОДНЫЕ">
      <formula>NOT(ISERROR(SEARCH("ОДНОРОДНЫЕ",P24)))</formula>
    </cfRule>
    <cfRule type="containsText" dxfId="15" priority="24" operator="containsText" text="НЕОДНОРОДНЫЕ">
      <formula>NOT(ISERROR(SEARCH("НЕОДНОРОДНЫЕ",P24)))</formula>
    </cfRule>
  </conditionalFormatting>
  <conditionalFormatting sqref="P24">
    <cfRule type="containsText" dxfId="14" priority="19" operator="containsText" text="НЕОДНОРОДНЫЕ">
      <formula>NOT(ISERROR(SEARCH("НЕОДНОРОДНЫЕ",P24)))</formula>
    </cfRule>
    <cfRule type="containsText" dxfId="13" priority="20" operator="containsText" text="ОДНОРОДНЫЕ">
      <formula>NOT(ISERROR(SEARCH("ОДНОРОДНЫЕ",P24)))</formula>
    </cfRule>
    <cfRule type="containsText" dxfId="12" priority="21" operator="containsText" text="НЕОДНОРОДНЫЕ">
      <formula>NOT(ISERROR(SEARCH("НЕОДНОРОДНЫЕ",P24)))</formula>
    </cfRule>
  </conditionalFormatting>
  <conditionalFormatting sqref="P23">
    <cfRule type="containsText" dxfId="11" priority="10" operator="containsText" text="НЕ">
      <formula>NOT(ISERROR(SEARCH("НЕ",P23)))</formula>
    </cfRule>
    <cfRule type="containsText" dxfId="10" priority="11" operator="containsText" text="ОДНОРОДНЫЕ">
      <formula>NOT(ISERROR(SEARCH("ОДНОРОДНЫЕ",P23)))</formula>
    </cfRule>
    <cfRule type="containsText" dxfId="9" priority="12" operator="containsText" text="НЕОДНОРОДНЫЕ">
      <formula>NOT(ISERROR(SEARCH("НЕОДНОРОДНЫЕ",P23)))</formula>
    </cfRule>
  </conditionalFormatting>
  <conditionalFormatting sqref="P23">
    <cfRule type="containsText" dxfId="8" priority="7" operator="containsText" text="НЕОДНОРОДНЫЕ">
      <formula>NOT(ISERROR(SEARCH("НЕОДНОРОДНЫЕ",P23)))</formula>
    </cfRule>
    <cfRule type="containsText" dxfId="7" priority="8" operator="containsText" text="ОДНОРОДНЫЕ">
      <formula>NOT(ISERROR(SEARCH("ОДНОРОДНЫЕ",P23)))</formula>
    </cfRule>
    <cfRule type="containsText" dxfId="6" priority="9" operator="containsText" text="НЕОДНОРОДНЫЕ">
      <formula>NOT(ISERROR(SEARCH("НЕОДНОРОДНЫЕ",P23)))</formula>
    </cfRule>
  </conditionalFormatting>
  <conditionalFormatting sqref="P20:P22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2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2023-11-01T02:39:10Z</dcterms:modified>
</cp:coreProperties>
</file>