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 l="1"/>
  <c r="C17" i="1"/>
  <c r="E24" i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K22" i="1" l="1"/>
  <c r="L22" i="1" s="1"/>
  <c r="K20" i="1"/>
  <c r="L20" i="1" s="1"/>
  <c r="K21" i="1"/>
  <c r="L21" i="1" s="1"/>
  <c r="K23" i="1"/>
  <c r="L23" i="1" s="1"/>
  <c r="M24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<sst xmlns="http://schemas.openxmlformats.org/spreadsheetml/2006/main" count="44" uniqueCount="39">
  <si>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</si>
  <si>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</si>
  <si>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</si>
  <si>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</si>
  <si>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</si>
  <si>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</si>
  <si>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</si>
  <si>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</si>
  <si>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</si>
  <si>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</si>
  <si>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</si>
  <si>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</si>
  <si>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</si>
  <si>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</si>
  <si>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</si>
  <si>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</si>
  <si>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</si>
  <si>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</si>
  <si>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</si>
  <si>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</si>
  <si>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</si>
  <si>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</si>
  <si>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</si>
  <si>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</si>
  <si>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</si>
  <si>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</si>
  <si>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</si>
  <si>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</si>
  <si>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упак.</t>
  </si>
  <si>
    <t>Исходя из имеющегося у Заказчика объёма финансового обеспечения для осуществления закупки НМЦД устанавливается в размере 631600 руб. (шестьсот тридцать одна тысяча шестьсот рублей 00 копеек)</t>
  </si>
  <si>
    <t>Тест-системы для определения натрийуретического пептида В-типа</t>
  </si>
  <si>
    <t>Тест-системы для определения концентрации D- димера</t>
  </si>
  <si>
    <t>Тест-полоски для определения ТРОПОНИНА Т на иммунохимическом экспресс-анализаторе  cobas h 232</t>
  </si>
  <si>
    <t>Контрольные материалы для проверки правильности определения кардиоспецифичного тропонина Т на иммунохимическом экспресс-анализаторе  cobas h 232</t>
  </si>
  <si>
    <t>№ 252-23</t>
  </si>
  <si>
    <t>на поставку тест-систем и контрольных материалов для экспресс-анализатора Cobas 232</t>
  </si>
  <si>
    <t>вх. № 4263-11/23 от 14.11.2023</t>
  </si>
  <si>
    <t>вх. № 4262-11/23 от 14.11.2023</t>
  </si>
  <si>
    <t>вх. № 4261-11/23 от 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</si>
</sst>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14062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1" t="s">
        <v>35</v>
      </c>
      <c r="F3" s="31"/>
      <c r="G3" s="31"/>
      <c r="H3" s="31"/>
      <c r="I3" s="31"/>
      <c r="J3" s="31"/>
      <c r="K3" s="31"/>
      <c r="L3" s="31"/>
      <c r="M3" s="31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34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5" t="s">
        <v>17</v>
      </c>
      <c r="K12" s="35"/>
      <c r="M12" s="1" t="s">
        <v>15</v>
      </c>
    </row>
    <row r="14" spans="2:13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6" ht="54.6" customHeight="1" x14ac:dyDescent="0.25">
      <c r="A17" s="39" t="s">
        <v>11</v>
      </c>
      <c r="B17" s="40"/>
      <c r="C17" s="41">
        <f>G24</f>
        <v>631600</v>
      </c>
      <c r="D17" s="42"/>
      <c r="E17" s="46" t="s">
        <v>38</v>
      </c>
      <c r="F17" s="46" t="s">
        <v>37</v>
      </c>
      <c r="G17" s="46" t="s">
        <v>36</v>
      </c>
      <c r="H17" s="16"/>
      <c r="I17" s="13"/>
      <c r="J17" s="13"/>
      <c r="K17" s="13"/>
      <c r="L17" s="13"/>
      <c r="M17" s="16"/>
    </row>
    <row r="18" spans="1:16" ht="30" customHeight="1" x14ac:dyDescent="0.25">
      <c r="A18" s="30" t="s">
        <v>0</v>
      </c>
      <c r="B18" s="30" t="s">
        <v>1</v>
      </c>
      <c r="C18" s="30" t="s">
        <v>2</v>
      </c>
      <c r="D18" s="30"/>
      <c r="E18" s="16" t="s">
        <v>25</v>
      </c>
      <c r="F18" s="16" t="s">
        <v>26</v>
      </c>
      <c r="G18" s="16" t="s">
        <v>27</v>
      </c>
      <c r="H18" s="43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8" t="s">
        <v>7</v>
      </c>
    </row>
    <row r="19" spans="1:16" x14ac:dyDescent="0.25">
      <c r="A19" s="45"/>
      <c r="B19" s="45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4"/>
      <c r="I19" s="30"/>
      <c r="J19" s="30"/>
      <c r="K19" s="30"/>
      <c r="L19" s="30"/>
      <c r="M19" s="38"/>
    </row>
    <row r="20" spans="1:16" s="22" customFormat="1" ht="30" x14ac:dyDescent="0.25">
      <c r="A20" s="4">
        <v>1</v>
      </c>
      <c r="B20" s="29" t="s">
        <v>30</v>
      </c>
      <c r="C20" s="28" t="s">
        <v>28</v>
      </c>
      <c r="D20" s="27">
        <v>1</v>
      </c>
      <c r="E20" s="19">
        <v>27915</v>
      </c>
      <c r="F20" s="19">
        <v>27640</v>
      </c>
      <c r="G20" s="20">
        <v>27000</v>
      </c>
      <c r="H20" s="23">
        <f t="shared" ref="H20:H23" si="0">AVERAGE(E20:G20)</f>
        <v>27518.333333333332</v>
      </c>
      <c r="I20" s="21">
        <f t="shared" ref="I20:I23" si="1" xml:space="preserve"> COUNT(E20:G20)</f>
        <v>3</v>
      </c>
      <c r="J20" s="21">
        <f t="shared" ref="J20:J23" si="2">STDEV(E20:G20)</f>
        <v>469.47665898672039</v>
      </c>
      <c r="K20" s="21">
        <f t="shared" ref="K20:K23" si="3">J20/H20*100</f>
        <v>1.7060504838715538</v>
      </c>
      <c r="L20" s="21" t="str">
        <f t="shared" ref="L20:L23" si="4">IF(K20&lt;33,"ОДНОРОДНЫЕ","НЕОДНОРОДНЫЕ")</f>
        <v>ОДНОРОДНЫЕ</v>
      </c>
      <c r="M20" s="23">
        <f>D20*H20</f>
        <v>27518.333333333332</v>
      </c>
    </row>
    <row r="21" spans="1:16" s="22" customFormat="1" ht="30" x14ac:dyDescent="0.25">
      <c r="A21" s="4">
        <v>2</v>
      </c>
      <c r="B21" s="29" t="s">
        <v>31</v>
      </c>
      <c r="C21" s="28" t="s">
        <v>28</v>
      </c>
      <c r="D21" s="27">
        <v>12</v>
      </c>
      <c r="E21" s="19">
        <v>13680</v>
      </c>
      <c r="F21" s="19">
        <v>13450</v>
      </c>
      <c r="G21" s="20">
        <v>13000</v>
      </c>
      <c r="H21" s="23">
        <f t="shared" si="0"/>
        <v>13376.666666666666</v>
      </c>
      <c r="I21" s="21">
        <f t="shared" si="1"/>
        <v>3</v>
      </c>
      <c r="J21" s="21">
        <f t="shared" si="2"/>
        <v>345.88051886935369</v>
      </c>
      <c r="K21" s="21">
        <f t="shared" si="3"/>
        <v>2.585700365332821</v>
      </c>
      <c r="L21" s="21" t="str">
        <f t="shared" si="4"/>
        <v>ОДНОРОДНЫЕ</v>
      </c>
      <c r="M21" s="23">
        <f t="shared" ref="M21:M23" si="5">D21*H21</f>
        <v>160520</v>
      </c>
    </row>
    <row r="22" spans="1:16" s="22" customFormat="1" ht="45" x14ac:dyDescent="0.25">
      <c r="A22" s="4">
        <v>3</v>
      </c>
      <c r="B22" s="29" t="s">
        <v>32</v>
      </c>
      <c r="C22" s="28" t="s">
        <v>28</v>
      </c>
      <c r="D22" s="27">
        <v>40</v>
      </c>
      <c r="E22" s="19">
        <v>11630</v>
      </c>
      <c r="F22" s="19">
        <v>11230</v>
      </c>
      <c r="G22" s="20">
        <v>10980</v>
      </c>
      <c r="H22" s="23">
        <f t="shared" si="0"/>
        <v>11280</v>
      </c>
      <c r="I22" s="21">
        <f t="shared" si="1"/>
        <v>3</v>
      </c>
      <c r="J22" s="21">
        <f t="shared" si="2"/>
        <v>327.87192621510002</v>
      </c>
      <c r="K22" s="21">
        <f t="shared" si="3"/>
        <v>2.9066660125452128</v>
      </c>
      <c r="L22" s="21" t="str">
        <f t="shared" si="4"/>
        <v>ОДНОРОДНЫЕ</v>
      </c>
      <c r="M22" s="23">
        <f t="shared" si="5"/>
        <v>451200</v>
      </c>
      <c r="P22" s="10"/>
    </row>
    <row r="23" spans="1:16" s="22" customFormat="1" ht="75" x14ac:dyDescent="0.25">
      <c r="A23" s="4">
        <v>4</v>
      </c>
      <c r="B23" s="29" t="s">
        <v>33</v>
      </c>
      <c r="C23" s="28" t="s">
        <v>28</v>
      </c>
      <c r="D23" s="27">
        <v>1</v>
      </c>
      <c r="E23" s="19">
        <v>10000</v>
      </c>
      <c r="F23" s="19">
        <v>9690</v>
      </c>
      <c r="G23" s="20">
        <v>9400</v>
      </c>
      <c r="H23" s="23">
        <f t="shared" si="0"/>
        <v>9696.6666666666661</v>
      </c>
      <c r="I23" s="21">
        <f t="shared" si="1"/>
        <v>3</v>
      </c>
      <c r="J23" s="21">
        <f t="shared" si="2"/>
        <v>300.05555041247499</v>
      </c>
      <c r="K23" s="21">
        <f t="shared" si="3"/>
        <v>3.094419564240031</v>
      </c>
      <c r="L23" s="21" t="str">
        <f t="shared" si="4"/>
        <v>ОДНОРОДНЫЕ</v>
      </c>
      <c r="M23" s="23">
        <f t="shared" si="5"/>
        <v>9696.6666666666661</v>
      </c>
    </row>
    <row r="24" spans="1:16" ht="15.75" x14ac:dyDescent="0.25">
      <c r="A24" s="4"/>
      <c r="B24" s="7"/>
      <c r="C24" s="25"/>
      <c r="D24" s="26"/>
      <c r="E24" s="18">
        <f>SUMPRODUCT($D$20:$D$23,E20:E23)</f>
        <v>667275</v>
      </c>
      <c r="F24" s="24">
        <f>SUMPRODUCT($D$20:$D$23,F20:F23)</f>
        <v>647930</v>
      </c>
      <c r="G24" s="24">
        <f>SUMPRODUCT($D$20:$D$23,G20:G23)</f>
        <v>631600</v>
      </c>
      <c r="H24" s="16"/>
      <c r="I24" s="13"/>
      <c r="J24" s="13"/>
      <c r="K24" s="13"/>
      <c r="L24" s="13"/>
      <c r="M24" s="3">
        <f>SUM(M20:M23)</f>
        <v>648935</v>
      </c>
    </row>
    <row r="26" spans="1:16" x14ac:dyDescent="0.25">
      <c r="A26" s="36" t="s">
        <v>20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6" x14ac:dyDescent="0.25">
      <c r="A27" s="37" t="s">
        <v>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6" ht="1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6" s="6" customFormat="1" x14ac:dyDescent="0.25">
      <c r="A29" s="32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5"/>
      <c r="O29" s="5"/>
    </row>
    <row r="31" spans="1:16" x14ac:dyDescent="0.25">
      <c r="J31" s="10"/>
    </row>
    <row r="35" spans="12:12" x14ac:dyDescent="0.25">
      <c r="L35" s="10"/>
    </row>
  </sheetData>
  <mergeCells count="18">
    <mergeCell ref="A18:A19"/>
    <mergeCell ref="B18:B19"/>
    <mergeCell ref="C18:D18"/>
    <mergeCell ref="E3:M3"/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4">
    <cfRule type="containsText" dxfId="17" priority="52" operator="containsText" text="НЕ">
      <formula>NOT(ISERROR(SEARCH("НЕ",L24)))</formula>
    </cfRule>
    <cfRule type="containsText" dxfId="16" priority="53" operator="containsText" text="ОДНОРОДНЫЕ">
      <formula>NOT(ISERROR(SEARCH("ОДНОРОДНЫЕ",L24)))</formula>
    </cfRule>
    <cfRule type="containsText" dxfId="15" priority="54" operator="containsText" text="НЕОДНОРОДНЫЕ">
      <formula>NOT(ISERROR(SEARCH("НЕОДНОРОДНЫЕ",L24)))</formula>
    </cfRule>
  </conditionalFormatting>
  <conditionalFormatting sqref="L24">
    <cfRule type="containsText" dxfId="14" priority="49" operator="containsText" text="НЕОДНОРОДНЫЕ">
      <formula>NOT(ISERROR(SEARCH("НЕОДНОРОДНЫЕ",L24)))</formula>
    </cfRule>
    <cfRule type="containsText" dxfId="13" priority="50" operator="containsText" text="ОДНОРОДНЫЕ">
      <formula>NOT(ISERROR(SEARCH("ОДНОРОДНЫЕ",L24)))</formula>
    </cfRule>
    <cfRule type="containsText" dxfId="12" priority="51" operator="containsText" text="НЕОДНОРОДНЫЕ">
      <formula>NOT(ISERROR(SEARCH("НЕОДНОРОДНЫЕ",L24)))</formula>
    </cfRule>
  </conditionalFormatting>
  <conditionalFormatting sqref="L22:L23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:L23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0:L21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1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2023-11-14T05:08:27Z</dcterms:modified>
</cp:coreProperties>
</file>