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G20" i="1"/>
  <c r="F21" i="1"/>
  <c r="F20" i="1"/>
  <c r="E21" i="1"/>
  <c r="E20" i="1"/>
  <c r="N20" i="1" l="1"/>
  <c r="M20" i="1"/>
  <c r="L20" i="1"/>
  <c r="Q20" i="1" s="1"/>
  <c r="N21" i="1"/>
  <c r="M21" i="1"/>
  <c r="L21" i="1"/>
  <c r="Q21" i="1" s="1"/>
  <c r="O21" i="1" l="1"/>
  <c r="P21" i="1" s="1"/>
  <c r="C17" i="1"/>
  <c r="O20" i="1"/>
  <c r="P20" i="1" s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<sst xmlns="http://schemas.openxmlformats.org/spreadsheetml/2006/main" count="50" uniqueCount="42">
  <si>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</si>
  <si>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</si>
  <si>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</si>
  <si>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</si>
  <si>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</si>
  <si>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</si>
  <si>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</si>
  <si>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</si>
  <si>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</si>
  <si>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</si>
  <si>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</si>
  <si>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</si>
  <si>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</si>
  <si>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</si>
  <si>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</si>
  <si>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</si>
  <si>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</si>
  <si>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</si>
  <si>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</si>
  <si>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</si>
  <si>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</si>
  <si>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</si>
  <si>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</si>
  <si>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</si>
  <si>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</si>
  <si>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</si>
  <si>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</si>
  <si>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</si>
  <si>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</si>
  <si>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</si>
  <si>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</si>
  <si>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</si>
  <si>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</si>
  <si>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№ 236-23</t>
  </si>
  <si>
    <t>на поставку лекарственных препаратов группы миорелаксанты</t>
  </si>
  <si>
    <t>Рокурония бромид</t>
  </si>
  <si>
    <t>Атракурия безилат</t>
  </si>
  <si>
    <t>Шт.</t>
  </si>
  <si>
    <t>Начальная (максимальная) цена договора устанавливается в размере 89644,50 руб. (восемьдесят девять тысяч шестьсот сорок четыре рубля пятьдесят копеек)</t>
  </si>
  <si>
    <t>КП вх. 4235-10/23 от 30.10.2023</t>
  </si>
  <si>
    <t>КП вх. 4236-10/23 от 30.10.2023</t>
  </si>
  <si>
    <t>КП вх. 4237-10/23 от 30.10.2023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</si>
</sst>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topLeftCell="A4" zoomScale="85" zoomScaleNormal="85" zoomScalePageLayoutView="70" workbookViewId="0">
      <selection activeCell="G18" sqref="E17:G18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43" t="s">
        <v>34</v>
      </c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1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1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33</v>
      </c>
    </row>
    <row r="7" spans="1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1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1:17" x14ac:dyDescent="0.25">
      <c r="Q9" s="7" t="s">
        <v>16</v>
      </c>
    </row>
    <row r="10" spans="1:17" x14ac:dyDescent="0.25">
      <c r="Q10" s="7" t="s">
        <v>14</v>
      </c>
    </row>
    <row r="12" spans="1:17" ht="28.9" customHeight="1" x14ac:dyDescent="0.25">
      <c r="B12" s="14"/>
      <c r="C12" s="14"/>
      <c r="D12" s="14"/>
      <c r="M12" s="14"/>
      <c r="N12" s="44" t="s">
        <v>30</v>
      </c>
      <c r="O12" s="44"/>
      <c r="P12" s="17"/>
      <c r="Q12" s="16" t="s">
        <v>31</v>
      </c>
    </row>
    <row r="14" spans="1:17" x14ac:dyDescent="0.25">
      <c r="B14" s="32" t="s">
        <v>15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7" hidden="1" x14ac:dyDescent="0.25"/>
    <row r="16" spans="1:17" x14ac:dyDescent="0.25">
      <c r="A16" s="23"/>
      <c r="B16" s="23"/>
      <c r="C16" s="23"/>
      <c r="D16" s="23"/>
    </row>
    <row r="17" spans="1:19" ht="75" x14ac:dyDescent="0.25">
      <c r="A17" s="36" t="s">
        <v>11</v>
      </c>
      <c r="B17" s="37"/>
      <c r="C17" s="38">
        <f>SUM(Q20:Q21)</f>
        <v>89644.5</v>
      </c>
      <c r="D17" s="37"/>
      <c r="E17" s="15" t="s">
        <v>39</v>
      </c>
      <c r="F17" s="15" t="s">
        <v>40</v>
      </c>
      <c r="G17" s="15" t="s">
        <v>41</v>
      </c>
      <c r="H17" s="15" t="s">
        <v>32</v>
      </c>
      <c r="I17" s="15" t="s">
        <v>32</v>
      </c>
      <c r="J17" s="15"/>
      <c r="K17" s="13"/>
      <c r="L17" s="24"/>
      <c r="M17" s="10"/>
      <c r="N17" s="10"/>
      <c r="O17" s="10"/>
      <c r="P17" s="10"/>
      <c r="Q17" s="12"/>
    </row>
    <row r="18" spans="1:19" ht="30" customHeight="1" x14ac:dyDescent="0.25">
      <c r="A18" s="41" t="s">
        <v>0</v>
      </c>
      <c r="B18" s="41" t="s">
        <v>1</v>
      </c>
      <c r="C18" s="41" t="s">
        <v>2</v>
      </c>
      <c r="D18" s="41"/>
      <c r="E18" s="15" t="s">
        <v>23</v>
      </c>
      <c r="F18" s="15" t="s">
        <v>24</v>
      </c>
      <c r="G18" s="15" t="s">
        <v>25</v>
      </c>
      <c r="H18" s="24" t="s">
        <v>26</v>
      </c>
      <c r="I18" s="24" t="s">
        <v>27</v>
      </c>
      <c r="J18" s="24" t="s">
        <v>28</v>
      </c>
      <c r="K18" s="24" t="s">
        <v>29</v>
      </c>
      <c r="L18" s="39" t="s">
        <v>12</v>
      </c>
      <c r="M18" s="41" t="s">
        <v>8</v>
      </c>
      <c r="N18" s="41" t="s">
        <v>9</v>
      </c>
      <c r="O18" s="41" t="s">
        <v>10</v>
      </c>
      <c r="P18" s="41" t="s">
        <v>6</v>
      </c>
      <c r="Q18" s="35" t="s">
        <v>7</v>
      </c>
    </row>
    <row r="19" spans="1:19" x14ac:dyDescent="0.25">
      <c r="A19" s="42"/>
      <c r="B19" s="42"/>
      <c r="C19" s="22" t="s">
        <v>3</v>
      </c>
      <c r="D19" s="22" t="s">
        <v>4</v>
      </c>
      <c r="E19" s="26" t="s">
        <v>5</v>
      </c>
      <c r="F19" s="26" t="s">
        <v>5</v>
      </c>
      <c r="G19" s="26" t="s">
        <v>5</v>
      </c>
      <c r="H19" s="26" t="s">
        <v>5</v>
      </c>
      <c r="I19" s="26" t="s">
        <v>5</v>
      </c>
      <c r="J19" s="26" t="s">
        <v>5</v>
      </c>
      <c r="K19" s="26" t="s">
        <v>5</v>
      </c>
      <c r="L19" s="40"/>
      <c r="M19" s="41"/>
      <c r="N19" s="41"/>
      <c r="O19" s="41"/>
      <c r="P19" s="41"/>
      <c r="Q19" s="35"/>
    </row>
    <row r="20" spans="1:19" s="18" customFormat="1" x14ac:dyDescent="0.25">
      <c r="A20" s="25">
        <v>1</v>
      </c>
      <c r="B20" s="27" t="s">
        <v>35</v>
      </c>
      <c r="C20" s="21" t="s">
        <v>37</v>
      </c>
      <c r="D20" s="21">
        <v>360</v>
      </c>
      <c r="E20" s="15">
        <f>1740.25/12</f>
        <v>145.02083333333334</v>
      </c>
      <c r="F20" s="15">
        <f>1740.2/12</f>
        <v>145.01666666666668</v>
      </c>
      <c r="G20" s="15">
        <f>1740/12</f>
        <v>145</v>
      </c>
      <c r="H20" s="15"/>
      <c r="I20" s="15"/>
      <c r="J20" s="24"/>
      <c r="K20" s="24"/>
      <c r="L20" s="24">
        <f t="shared" ref="L20" si="0">AVERAGE(E20:K20)</f>
        <v>145.01250000000002</v>
      </c>
      <c r="M20" s="20">
        <f t="shared" ref="M20" si="1" xml:space="preserve"> COUNT(E20:K20)</f>
        <v>3</v>
      </c>
      <c r="N20" s="20">
        <f t="shared" ref="N20" si="2">STDEV(E20:K20)</f>
        <v>1.1023963796108548E-2</v>
      </c>
      <c r="O20" s="20">
        <f t="shared" ref="O20" si="3">N20/L20*100</f>
        <v>7.6020783009109879E-3</v>
      </c>
      <c r="P20" s="20" t="str">
        <f t="shared" ref="P20" si="4">IF(O20&lt;33,"ОДНОРОДНЫЕ","НЕОДНОРОДНЫЕ")</f>
        <v>ОДНОРОДНЫЕ</v>
      </c>
      <c r="Q20" s="19">
        <f t="shared" ref="Q20" si="5">D20*L20</f>
        <v>52204.500000000007</v>
      </c>
    </row>
    <row r="21" spans="1:19" s="18" customFormat="1" x14ac:dyDescent="0.25">
      <c r="A21" s="25">
        <v>2</v>
      </c>
      <c r="B21" s="28" t="s">
        <v>36</v>
      </c>
      <c r="C21" s="21" t="s">
        <v>37</v>
      </c>
      <c r="D21" s="21">
        <v>60</v>
      </c>
      <c r="E21" s="15">
        <f>5850/10</f>
        <v>585</v>
      </c>
      <c r="F21" s="15">
        <f>6240/10</f>
        <v>624</v>
      </c>
      <c r="G21" s="15">
        <f>6630/10</f>
        <v>663</v>
      </c>
      <c r="H21" s="15"/>
      <c r="I21" s="15"/>
      <c r="J21" s="24"/>
      <c r="K21" s="24"/>
      <c r="L21" s="24">
        <f t="shared" ref="L21" si="6">AVERAGE(E21:K21)</f>
        <v>624</v>
      </c>
      <c r="M21" s="20">
        <f t="shared" ref="M21" si="7" xml:space="preserve"> COUNT(E21:K21)</f>
        <v>3</v>
      </c>
      <c r="N21" s="20">
        <f t="shared" ref="N21" si="8">STDEV(E21:K21)</f>
        <v>39</v>
      </c>
      <c r="O21" s="20">
        <f t="shared" ref="O21" si="9">N21/L21*100</f>
        <v>6.25</v>
      </c>
      <c r="P21" s="20" t="str">
        <f t="shared" ref="P21" si="10">IF(O21&lt;33,"ОДНОРОДНЫЕ","НЕОДНОРОДНЫЕ")</f>
        <v>ОДНОРОДНЫЕ</v>
      </c>
      <c r="Q21" s="19">
        <f t="shared" ref="Q21" si="11">D21*L21</f>
        <v>37440</v>
      </c>
    </row>
    <row r="22" spans="1:19" x14ac:dyDescent="0.25">
      <c r="R22" s="9"/>
      <c r="S22" s="1"/>
    </row>
    <row r="23" spans="1:19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9" x14ac:dyDescent="0.25">
      <c r="A24" s="34" t="s">
        <v>17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9" ht="1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9" s="8" customFormat="1" x14ac:dyDescent="0.25">
      <c r="A26" s="29" t="s">
        <v>38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2"/>
      <c r="S26" s="2"/>
    </row>
    <row r="27" spans="1:19" x14ac:dyDescent="0.25">
      <c r="P27" s="9"/>
    </row>
    <row r="32" spans="1:19" x14ac:dyDescent="0.25">
      <c r="P32" s="9"/>
    </row>
  </sheetData>
  <mergeCells count="18">
    <mergeCell ref="G3:Q3"/>
    <mergeCell ref="B18:B19"/>
    <mergeCell ref="C18:D18"/>
    <mergeCell ref="N12:O12"/>
    <mergeCell ref="A26:Q26"/>
    <mergeCell ref="A25:Q25"/>
    <mergeCell ref="B14:P14"/>
    <mergeCell ref="A23:Q23"/>
    <mergeCell ref="A24:Q24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21">
    <cfRule type="containsText" dxfId="11" priority="16" operator="containsText" text="НЕ">
      <formula>NOT(ISERROR(SEARCH("НЕ",P21)))</formula>
    </cfRule>
    <cfRule type="containsText" dxfId="10" priority="17" operator="containsText" text="ОДНОРОДНЫЕ">
      <formula>NOT(ISERROR(SEARCH("ОДНОРОДНЫЕ",P21)))</formula>
    </cfRule>
    <cfRule type="containsText" dxfId="9" priority="18" operator="containsText" text="НЕОДНОРОДНЫЕ">
      <formula>NOT(ISERROR(SEARCH("НЕОДНОРОДНЫЕ",P21)))</formula>
    </cfRule>
  </conditionalFormatting>
  <conditionalFormatting sqref="P21">
    <cfRule type="containsText" dxfId="8" priority="13" operator="containsText" text="НЕОДНОРОДНЫЕ">
      <formula>NOT(ISERROR(SEARCH("НЕОДНОРОДНЫЕ",P21)))</formula>
    </cfRule>
    <cfRule type="containsText" dxfId="7" priority="14" operator="containsText" text="ОДНОРОДНЫЕ">
      <formula>NOT(ISERROR(SEARCH("ОДНОРОДНЫЕ",P21)))</formula>
    </cfRule>
    <cfRule type="containsText" dxfId="6" priority="15" operator="containsText" text="НЕОДНОРОДНЫЕ">
      <formula>NOT(ISERROR(SEARCH("НЕОДНОРОДНЫЕ",P21)))</formula>
    </cfRule>
  </conditionalFormatting>
  <conditionalFormatting sqref="P20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2023-11-01T01:59:03Z</dcterms:modified>
</cp:coreProperties>
</file>