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M25" i="1" s="1"/>
  <c r="I25" i="1"/>
  <c r="J25" i="1"/>
  <c r="K25" i="1" s="1"/>
  <c r="L25" i="1" s="1"/>
  <c r="E26" i="1"/>
  <c r="F26" i="1"/>
  <c r="G26" i="1"/>
  <c r="H20" i="1"/>
  <c r="M20" i="1" s="1"/>
  <c r="I20" i="1"/>
  <c r="J20" i="1"/>
  <c r="K20" i="1" s="1"/>
  <c r="L20" i="1" s="1"/>
  <c r="H21" i="1"/>
  <c r="I21" i="1"/>
  <c r="J21" i="1"/>
  <c r="H22" i="1"/>
  <c r="M22" i="1" s="1"/>
  <c r="I22" i="1"/>
  <c r="J22" i="1"/>
  <c r="H23" i="1"/>
  <c r="I23" i="1"/>
  <c r="J23" i="1"/>
  <c r="H24" i="1"/>
  <c r="I24" i="1"/>
  <c r="J24" i="1"/>
  <c r="M24" i="1"/>
  <c r="K24" i="1" l="1"/>
  <c r="L24" i="1" s="1"/>
  <c r="K22" i="1"/>
  <c r="L22" i="1" s="1"/>
  <c r="K23" i="1"/>
  <c r="L23" i="1" s="1"/>
  <c r="K21" i="1"/>
  <c r="L21" i="1" s="1"/>
  <c r="M23" i="1"/>
  <c r="M21" i="1"/>
  <c r="M26" i="1" l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<sst xmlns="http://schemas.openxmlformats.org/spreadsheetml/2006/main" count="48" uniqueCount="41">
  <si>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</si>
  <si>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</si>
  <si>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</si>
  <si>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</si>
  <si>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</si>
  <si>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</si>
  <si>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</si>
  <si>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</si>
  <si>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</si>
  <si>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</si>
  <si>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</si>
  <si>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</si>
  <si>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</si>
  <si>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</si>
  <si>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</si>
  <si>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</si>
  <si>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</si>
  <si>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</si>
  <si>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</si>
  <si>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</si>
  <si>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</si>
  <si>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</si>
  <si>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</si>
  <si>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</si>
  <si>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</si>
  <si>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</si>
  <si>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</si>
  <si>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</si>
  <si>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штука</t>
  </si>
  <si>
    <t>№ 077-23</t>
  </si>
  <si>
    <t xml:space="preserve">Буфер Аэлюирующий для количественного определения гликогемоглобина </t>
  </si>
  <si>
    <t xml:space="preserve">Буфер Вэлюирующий для количественного определения гликогемоглобина </t>
  </si>
  <si>
    <t xml:space="preserve">Буфер элюирующий L для количественного определения гликогемоглобина для анализатора </t>
  </si>
  <si>
    <t xml:space="preserve">Хроматографическая колонка (HPLC) для количественного определения гликированного гемоглобина для диагностики invitro </t>
  </si>
  <si>
    <t xml:space="preserve">Набор калибраторов для количественного определения гликированного гемоглобина для диагностики invitro </t>
  </si>
  <si>
    <t xml:space="preserve">Материал контрольный для контроля качества  количественного определения гликированного гемоглобина для диагностики invitro,  </t>
  </si>
  <si>
    <t>на поставку реагентов для  количественного определения гликогемоглобина для анализатора GH900</t>
  </si>
  <si>
    <t>Исходя из имеющегося у Заказчика объёма финансового обеспечения для осуществления закупки НМЦД устанавливается в размере 664045 руб. (Шестьсот шестьдесят четыре тысячи сорок пять рублей 00 копеек)</t>
  </si>
  <si>
    <t>вх. № 1031-03/23 от 07.03.2023</t>
  </si>
  <si>
    <t>вх. № 1032-03/23 от 07.03.2023</t>
  </si>
  <si>
    <t>вх. № 1030-03/23 от 07.03.2023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</si>
</sst>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5" zoomScaleNormal="85" zoomScalePageLayoutView="70" workbookViewId="0">
      <selection activeCell="H34" sqref="H34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31" t="s">
        <v>36</v>
      </c>
      <c r="H3" s="31"/>
      <c r="I3" s="31"/>
      <c r="J3" s="31"/>
      <c r="K3" s="31"/>
      <c r="L3" s="31"/>
      <c r="M3" s="31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29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5" t="s">
        <v>17</v>
      </c>
      <c r="K12" s="35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39" t="s">
        <v>11</v>
      </c>
      <c r="B17" s="40"/>
      <c r="C17" s="41"/>
      <c r="D17" s="40"/>
      <c r="E17" s="22" t="s">
        <v>40</v>
      </c>
      <c r="F17" s="22" t="s">
        <v>39</v>
      </c>
      <c r="G17" s="22" t="s">
        <v>38</v>
      </c>
      <c r="H17" s="9"/>
      <c r="I17" s="10"/>
      <c r="J17" s="10"/>
      <c r="K17" s="10"/>
      <c r="L17" s="10"/>
      <c r="M17" s="9"/>
    </row>
    <row r="18" spans="1:15" ht="30" customHeight="1" x14ac:dyDescent="0.25">
      <c r="A18" s="29" t="s">
        <v>0</v>
      </c>
      <c r="B18" s="29" t="s">
        <v>1</v>
      </c>
      <c r="C18" s="29" t="s">
        <v>2</v>
      </c>
      <c r="D18" s="29"/>
      <c r="E18" s="9" t="s">
        <v>25</v>
      </c>
      <c r="F18" s="9" t="s">
        <v>26</v>
      </c>
      <c r="G18" s="9" t="s">
        <v>27</v>
      </c>
      <c r="H18" s="42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8" t="s">
        <v>7</v>
      </c>
    </row>
    <row r="19" spans="1:15" x14ac:dyDescent="0.25">
      <c r="A19" s="30"/>
      <c r="B19" s="30"/>
      <c r="C19" s="11" t="s">
        <v>3</v>
      </c>
      <c r="D19" s="11" t="s">
        <v>4</v>
      </c>
      <c r="E19" s="18" t="s">
        <v>5</v>
      </c>
      <c r="F19" s="9" t="s">
        <v>5</v>
      </c>
      <c r="G19" s="9" t="s">
        <v>5</v>
      </c>
      <c r="H19" s="43"/>
      <c r="I19" s="29"/>
      <c r="J19" s="29"/>
      <c r="K19" s="29"/>
      <c r="L19" s="29"/>
      <c r="M19" s="38"/>
    </row>
    <row r="20" spans="1:15" ht="30" x14ac:dyDescent="0.25">
      <c r="A20" s="13">
        <v>1</v>
      </c>
      <c r="B20" s="44" t="s">
        <v>30</v>
      </c>
      <c r="C20" s="27" t="s">
        <v>28</v>
      </c>
      <c r="D20" s="21">
        <v>24</v>
      </c>
      <c r="E20" s="19">
        <v>5819</v>
      </c>
      <c r="F20" s="14">
        <v>5800</v>
      </c>
      <c r="G20" s="23">
        <v>5950</v>
      </c>
      <c r="H20" s="23">
        <f t="shared" ref="H20:H24" si="0">AVERAGE(E20:G20)</f>
        <v>5856.333333333333</v>
      </c>
      <c r="I20" s="24">
        <f t="shared" ref="I20:I24" si="1" xml:space="preserve"> COUNT(E20:G20)</f>
        <v>3</v>
      </c>
      <c r="J20" s="24">
        <f t="shared" ref="J20:J24" si="2">STDEV(E20:G20)</f>
        <v>81.672108662219159</v>
      </c>
      <c r="K20" s="24">
        <f t="shared" ref="K20:K24" si="3">J20/H20*100</f>
        <v>1.3945946040563351</v>
      </c>
      <c r="L20" s="24" t="str">
        <f t="shared" ref="L20:L24" si="4">IF(K20&lt;33,"ОДНОРОДНЫЕ","НЕОДНОРОДНЫЕ")</f>
        <v>ОДНОРОДНЫЕ</v>
      </c>
      <c r="M20" s="23">
        <f t="shared" ref="M20:M24" si="5">D20*H20</f>
        <v>140552</v>
      </c>
    </row>
    <row r="21" spans="1:15" ht="30" x14ac:dyDescent="0.25">
      <c r="A21" s="13">
        <v>2</v>
      </c>
      <c r="B21" s="44" t="s">
        <v>31</v>
      </c>
      <c r="C21" s="27" t="s">
        <v>28</v>
      </c>
      <c r="D21" s="21">
        <v>12</v>
      </c>
      <c r="E21" s="19">
        <v>7568</v>
      </c>
      <c r="F21" s="14">
        <v>7560</v>
      </c>
      <c r="G21" s="23">
        <v>7600</v>
      </c>
      <c r="H21" s="23">
        <f t="shared" si="0"/>
        <v>7576</v>
      </c>
      <c r="I21" s="24">
        <f t="shared" si="1"/>
        <v>3</v>
      </c>
      <c r="J21" s="24">
        <f t="shared" si="2"/>
        <v>21.166010488516726</v>
      </c>
      <c r="K21" s="24">
        <f t="shared" si="3"/>
        <v>0.27938239821167804</v>
      </c>
      <c r="L21" s="24" t="str">
        <f t="shared" si="4"/>
        <v>ОДНОРОДНЫЕ</v>
      </c>
      <c r="M21" s="23">
        <f t="shared" si="5"/>
        <v>90912</v>
      </c>
    </row>
    <row r="22" spans="1:15" ht="45" x14ac:dyDescent="0.25">
      <c r="A22" s="13">
        <v>3</v>
      </c>
      <c r="B22" s="44" t="s">
        <v>32</v>
      </c>
      <c r="C22" s="27" t="s">
        <v>28</v>
      </c>
      <c r="D22" s="21">
        <v>24</v>
      </c>
      <c r="E22" s="19">
        <v>3850</v>
      </c>
      <c r="F22" s="14">
        <v>3850</v>
      </c>
      <c r="G22" s="23">
        <v>3950</v>
      </c>
      <c r="H22" s="23">
        <f t="shared" si="0"/>
        <v>3883.3333333333335</v>
      </c>
      <c r="I22" s="24">
        <f t="shared" si="1"/>
        <v>3</v>
      </c>
      <c r="J22" s="24">
        <f t="shared" si="2"/>
        <v>57.735026918962575</v>
      </c>
      <c r="K22" s="24">
        <f t="shared" si="3"/>
        <v>1.486738890617062</v>
      </c>
      <c r="L22" s="24" t="str">
        <f t="shared" si="4"/>
        <v>ОДНОРОДНЫЕ</v>
      </c>
      <c r="M22" s="23">
        <f t="shared" si="5"/>
        <v>93200</v>
      </c>
    </row>
    <row r="23" spans="1:15" ht="60" x14ac:dyDescent="0.25">
      <c r="A23" s="13">
        <v>4</v>
      </c>
      <c r="B23" s="44" t="s">
        <v>33</v>
      </c>
      <c r="C23" s="27" t="s">
        <v>28</v>
      </c>
      <c r="D23" s="21">
        <v>3</v>
      </c>
      <c r="E23" s="19">
        <v>103300</v>
      </c>
      <c r="F23" s="14">
        <v>103000</v>
      </c>
      <c r="G23" s="23">
        <v>105000</v>
      </c>
      <c r="H23" s="23">
        <f t="shared" si="0"/>
        <v>103766.66666666667</v>
      </c>
      <c r="I23" s="24">
        <f t="shared" si="1"/>
        <v>3</v>
      </c>
      <c r="J23" s="24">
        <f t="shared" si="2"/>
        <v>1078.5793124908957</v>
      </c>
      <c r="K23" s="24">
        <f t="shared" si="3"/>
        <v>1.0394275417515859</v>
      </c>
      <c r="L23" s="24" t="str">
        <f t="shared" si="4"/>
        <v>ОДНОРОДНЫЕ</v>
      </c>
      <c r="M23" s="23">
        <f t="shared" si="5"/>
        <v>311300</v>
      </c>
    </row>
    <row r="24" spans="1:15" ht="45" x14ac:dyDescent="0.25">
      <c r="A24" s="13">
        <v>5</v>
      </c>
      <c r="B24" s="44" t="s">
        <v>34</v>
      </c>
      <c r="C24" s="27" t="s">
        <v>28</v>
      </c>
      <c r="D24" s="21">
        <v>4</v>
      </c>
      <c r="E24" s="19">
        <v>2970</v>
      </c>
      <c r="F24" s="14">
        <v>2975</v>
      </c>
      <c r="G24" s="23">
        <v>3000</v>
      </c>
      <c r="H24" s="23">
        <f t="shared" si="0"/>
        <v>2981.6666666666665</v>
      </c>
      <c r="I24" s="24">
        <f t="shared" si="1"/>
        <v>3</v>
      </c>
      <c r="J24" s="24">
        <f t="shared" si="2"/>
        <v>16.072751268321593</v>
      </c>
      <c r="K24" s="24">
        <f t="shared" si="3"/>
        <v>0.5390525858576275</v>
      </c>
      <c r="L24" s="24" t="str">
        <f t="shared" si="4"/>
        <v>ОДНОРОДНЫЕ</v>
      </c>
      <c r="M24" s="23">
        <f t="shared" si="5"/>
        <v>11926.666666666666</v>
      </c>
    </row>
    <row r="25" spans="1:15" ht="60" x14ac:dyDescent="0.25">
      <c r="A25" s="13">
        <v>6</v>
      </c>
      <c r="B25" s="44" t="s">
        <v>35</v>
      </c>
      <c r="C25" s="27" t="s">
        <v>28</v>
      </c>
      <c r="D25" s="21">
        <v>7</v>
      </c>
      <c r="E25" s="19">
        <v>2970</v>
      </c>
      <c r="F25" s="14">
        <v>2975</v>
      </c>
      <c r="G25" s="23">
        <v>3000</v>
      </c>
      <c r="H25" s="23">
        <f t="shared" ref="H25" si="6">AVERAGE(E25:G25)</f>
        <v>2981.6666666666665</v>
      </c>
      <c r="I25" s="24">
        <f t="shared" ref="I25" si="7" xml:space="preserve"> COUNT(E25:G25)</f>
        <v>3</v>
      </c>
      <c r="J25" s="24">
        <f t="shared" ref="J25" si="8">STDEV(E25:G25)</f>
        <v>16.072751268321593</v>
      </c>
      <c r="K25" s="24">
        <f t="shared" ref="K25" si="9">J25/H25*100</f>
        <v>0.5390525858576275</v>
      </c>
      <c r="L25" s="24" t="str">
        <f t="shared" ref="L25" si="10">IF(K25&lt;33,"ОДНОРОДНЫЕ","НЕОДНОРОДНЫЕ")</f>
        <v>ОДНОРОДНЫЕ</v>
      </c>
      <c r="M25" s="23">
        <f t="shared" ref="M25" si="11">D25*H25</f>
        <v>20871.666666666664</v>
      </c>
    </row>
    <row r="26" spans="1:15" x14ac:dyDescent="0.25">
      <c r="A26" s="13"/>
      <c r="B26" s="28"/>
      <c r="C26" s="25"/>
      <c r="D26" s="15"/>
      <c r="E26" s="20">
        <f>SUMPRODUCT($D$20:$D$25,E20:E25)</f>
        <v>665442</v>
      </c>
      <c r="F26" s="23">
        <f>SUMPRODUCT($D$20:$D$25,F20:F25)</f>
        <v>664045</v>
      </c>
      <c r="G26" s="23">
        <f>SUMPRODUCT($D$20:$D$25,G20:G25)</f>
        <v>676800</v>
      </c>
      <c r="H26" s="9"/>
      <c r="I26" s="10"/>
      <c r="J26" s="10"/>
      <c r="K26" s="10"/>
      <c r="L26" s="10"/>
      <c r="M26" s="12">
        <f>SUM(M20:M25)</f>
        <v>668762.33333333326</v>
      </c>
    </row>
    <row r="27" spans="1:15" x14ac:dyDescent="0.25">
      <c r="A27" s="7"/>
      <c r="B27" s="7"/>
      <c r="C27" s="7"/>
      <c r="D27" s="7"/>
      <c r="E27" s="3"/>
      <c r="F27" s="3"/>
      <c r="G27" s="3"/>
      <c r="H27" s="3"/>
      <c r="I27" s="7"/>
      <c r="J27" s="7"/>
      <c r="K27" s="7"/>
      <c r="L27" s="7"/>
      <c r="M27" s="3"/>
    </row>
    <row r="28" spans="1:15" s="7" customFormat="1" x14ac:dyDescent="0.25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s="7" customFormat="1" x14ac:dyDescent="0.25">
      <c r="A29" s="37" t="s">
        <v>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5" s="7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5" s="17" customFormat="1" x14ac:dyDescent="0.25">
      <c r="A31" s="32" t="s">
        <v>37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16"/>
      <c r="O31" s="16"/>
    </row>
    <row r="37" spans="12:12" x14ac:dyDescent="0.25">
      <c r="L37" s="26"/>
    </row>
  </sheetData>
  <mergeCells count="18"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2023-03-07T01:15:02Z</dcterms:modified>
</cp:coreProperties>
</file>