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H20" i="1" l="1"/>
  <c r="M20" i="1" s="1"/>
  <c r="I20" i="1"/>
  <c r="J20" i="1"/>
  <c r="K20" i="1" s="1"/>
  <c r="L20" i="1" s="1"/>
  <c r="F22" i="1"/>
  <c r="G22" i="1"/>
  <c r="E22" i="1"/>
  <c r="H21" i="1" l="1"/>
  <c r="M21" i="1" s="1"/>
  <c r="I21" i="1"/>
  <c r="J21" i="1"/>
  <c r="K21" i="1" l="1"/>
  <c r="L21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<sst xmlns="http://schemas.openxmlformats.org/spreadsheetml/2006/main" count="40" uniqueCount="37">
  <si>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</si>
  <si>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</si>
  <si>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</si>
  <si>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</si>
  <si>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</si>
  <si>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</si>
  <si>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</si>
  <si>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</si>
  <si>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</si>
  <si>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</si>
  <si>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</si>
  <si>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</si>
  <si>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</si>
  <si>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</si>
  <si>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</si>
  <si>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</si>
  <si>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</si>
  <si>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</si>
  <si>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</si>
  <si>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</si>
  <si>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</si>
  <si>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</si>
  <si>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</si>
  <si>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</si>
  <si>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</si>
  <si>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</si>
  <si>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</si>
  <si>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</si>
  <si>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072-23</t>
  </si>
  <si>
    <t>на поставку химических реактивов для рентгенологии</t>
  </si>
  <si>
    <t>КОМПЛ</t>
  </si>
  <si>
    <t>Начальная (максимальная) цена договора устанавливается в размере 577 733,33 руб. (пятьсот семьдесят семь тысяч семьсот тридцать три рубля тридцать три копейки)</t>
  </si>
  <si>
    <t>вх. № 974-03/23 от 03.03.2023</t>
  </si>
  <si>
    <t>вх. № 975-03/23 от 03.03.2023</t>
  </si>
  <si>
    <t>вх. № 976-03/23 от 03.03.2023</t>
  </si>
  <si>
    <t>Проявитель машинный (комплект)</t>
  </si>
  <si>
    <t>Фиксаж машинный (комплект)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</si>
</sst>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85" zoomScaleNormal="85" zoomScalePageLayoutView="70" workbookViewId="0">
      <selection activeCell="G28" sqref="G28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2.85546875" style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34" t="s">
        <v>29</v>
      </c>
      <c r="H3" s="34"/>
      <c r="I3" s="34"/>
      <c r="J3" s="34"/>
      <c r="K3" s="34"/>
      <c r="L3" s="34"/>
      <c r="M3" s="34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28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40" t="s">
        <v>17</v>
      </c>
      <c r="K12" s="40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ht="54.6" customHeight="1" x14ac:dyDescent="0.25">
      <c r="A17" s="44" t="s">
        <v>11</v>
      </c>
      <c r="B17" s="45"/>
      <c r="C17" s="46"/>
      <c r="D17" s="45"/>
      <c r="E17" s="28" t="s">
        <v>34</v>
      </c>
      <c r="F17" s="28" t="s">
        <v>33</v>
      </c>
      <c r="G17" s="28" t="s">
        <v>32</v>
      </c>
      <c r="H17" s="9"/>
      <c r="I17" s="10"/>
      <c r="J17" s="10"/>
      <c r="K17" s="10"/>
      <c r="L17" s="10"/>
      <c r="M17" s="9"/>
    </row>
    <row r="18" spans="1:15" ht="30" customHeight="1" x14ac:dyDescent="0.25">
      <c r="A18" s="35" t="s">
        <v>0</v>
      </c>
      <c r="B18" s="35" t="s">
        <v>1</v>
      </c>
      <c r="C18" s="35" t="s">
        <v>2</v>
      </c>
      <c r="D18" s="35"/>
      <c r="E18" s="9" t="s">
        <v>25</v>
      </c>
      <c r="F18" s="9" t="s">
        <v>26</v>
      </c>
      <c r="G18" s="9" t="s">
        <v>27</v>
      </c>
      <c r="H18" s="47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3" t="s">
        <v>7</v>
      </c>
    </row>
    <row r="19" spans="1:15" ht="30" x14ac:dyDescent="0.25">
      <c r="A19" s="36"/>
      <c r="B19" s="36"/>
      <c r="C19" s="11" t="s">
        <v>3</v>
      </c>
      <c r="D19" s="11" t="s">
        <v>4</v>
      </c>
      <c r="E19" s="18" t="s">
        <v>5</v>
      </c>
      <c r="F19" s="9" t="s">
        <v>5</v>
      </c>
      <c r="G19" s="9" t="s">
        <v>5</v>
      </c>
      <c r="H19" s="48"/>
      <c r="I19" s="35"/>
      <c r="J19" s="35"/>
      <c r="K19" s="35"/>
      <c r="L19" s="35"/>
      <c r="M19" s="43"/>
    </row>
    <row r="20" spans="1:15" x14ac:dyDescent="0.25">
      <c r="A20" s="13">
        <v>1</v>
      </c>
      <c r="B20" s="31" t="s">
        <v>35</v>
      </c>
      <c r="C20" s="29" t="s">
        <v>30</v>
      </c>
      <c r="D20" s="26">
        <v>40</v>
      </c>
      <c r="E20" s="21">
        <v>9590</v>
      </c>
      <c r="F20" s="14">
        <v>9450</v>
      </c>
      <c r="G20" s="24">
        <v>9400</v>
      </c>
      <c r="H20" s="24">
        <f t="shared" ref="H20" si="0">AVERAGE(E20:G20)</f>
        <v>9480</v>
      </c>
      <c r="I20" s="25">
        <f t="shared" ref="I20" si="1" xml:space="preserve"> COUNT(E20:G20)</f>
        <v>3</v>
      </c>
      <c r="J20" s="25">
        <f t="shared" ref="J20" si="2">STDEV(E20:G20)</f>
        <v>98.488578017961046</v>
      </c>
      <c r="K20" s="25">
        <f t="shared" ref="K20" si="3">J20/H20*100</f>
        <v>1.0389090508223739</v>
      </c>
      <c r="L20" s="25" t="str">
        <f t="shared" ref="L20" si="4">IF(K20&lt;33,"ОДНОРОДНЫЕ","НЕОДНОРОДНЫЕ")</f>
        <v>ОДНОРОДНЫЕ</v>
      </c>
      <c r="M20" s="24">
        <f t="shared" ref="M20" si="5">D20*H20</f>
        <v>379200</v>
      </c>
    </row>
    <row r="21" spans="1:15" x14ac:dyDescent="0.25">
      <c r="A21" s="13">
        <v>2</v>
      </c>
      <c r="B21" s="31" t="s">
        <v>36</v>
      </c>
      <c r="C21" s="27" t="s">
        <v>30</v>
      </c>
      <c r="D21" s="23">
        <v>40</v>
      </c>
      <c r="E21" s="21">
        <v>4940</v>
      </c>
      <c r="F21" s="14">
        <v>5000</v>
      </c>
      <c r="G21" s="19">
        <v>4950</v>
      </c>
      <c r="H21" s="19">
        <f t="shared" ref="H21" si="6">AVERAGE(E21:G21)</f>
        <v>4963.333333333333</v>
      </c>
      <c r="I21" s="20">
        <f t="shared" ref="I21" si="7" xml:space="preserve"> COUNT(E21:G21)</f>
        <v>3</v>
      </c>
      <c r="J21" s="20">
        <f t="shared" ref="J21" si="8">STDEV(E21:G21)</f>
        <v>32.145502536643185</v>
      </c>
      <c r="K21" s="20">
        <f t="shared" ref="K21" si="9">J21/H21*100</f>
        <v>0.64765955412981568</v>
      </c>
      <c r="L21" s="20" t="str">
        <f t="shared" ref="L21" si="10">IF(K21&lt;33,"ОДНОРОДНЫЕ","НЕОДНОРОДНЫЕ")</f>
        <v>ОДНОРОДНЫЕ</v>
      </c>
      <c r="M21" s="19">
        <f t="shared" ref="M21" si="11">D21*H21</f>
        <v>198533.33333333331</v>
      </c>
    </row>
    <row r="22" spans="1:15" x14ac:dyDescent="0.25">
      <c r="A22" s="13"/>
      <c r="B22" s="32"/>
      <c r="C22" s="30"/>
      <c r="D22" s="15"/>
      <c r="E22" s="22">
        <f>SUMPRODUCT($D$20:$D$21,E20:E21)</f>
        <v>581200</v>
      </c>
      <c r="F22" s="24">
        <f t="shared" ref="F22:G22" si="12">SUMPRODUCT($D$20:$D$21,F20:F21)</f>
        <v>578000</v>
      </c>
      <c r="G22" s="24">
        <f t="shared" si="12"/>
        <v>574000</v>
      </c>
      <c r="H22" s="9"/>
      <c r="I22" s="10"/>
      <c r="J22" s="10"/>
      <c r="K22" s="10"/>
      <c r="L22" s="10"/>
      <c r="M22" s="12">
        <f>SUM(M20:M21)</f>
        <v>577733.33333333326</v>
      </c>
    </row>
    <row r="23" spans="1:15" x14ac:dyDescent="0.25">
      <c r="A23" s="7"/>
      <c r="B23" s="7"/>
      <c r="C23" s="7"/>
      <c r="D23" s="7"/>
      <c r="E23" s="3"/>
      <c r="F23" s="3"/>
      <c r="G23" s="3"/>
      <c r="H23" s="3"/>
      <c r="I23" s="7"/>
      <c r="J23" s="7"/>
      <c r="K23" s="7"/>
      <c r="L23" s="7"/>
      <c r="M23" s="3"/>
    </row>
    <row r="24" spans="1:15" s="7" customFormat="1" x14ac:dyDescent="0.25">
      <c r="A24" s="41" t="s">
        <v>20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5" s="7" customFormat="1" x14ac:dyDescent="0.25">
      <c r="A25" s="42" t="s">
        <v>19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5" s="7" customFormat="1" ht="1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5" s="17" customFormat="1" x14ac:dyDescent="0.25">
      <c r="A27" s="37" t="s">
        <v>31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6"/>
      <c r="O27" s="16"/>
    </row>
    <row r="33" spans="12:12" x14ac:dyDescent="0.25">
      <c r="L33" s="33"/>
    </row>
  </sheetData>
  <mergeCells count="18">
    <mergeCell ref="L18:L19"/>
    <mergeCell ref="A18:A19"/>
    <mergeCell ref="G3:M3"/>
    <mergeCell ref="B18:B19"/>
    <mergeCell ref="C18:D18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</mergeCells>
  <conditionalFormatting sqref="L20:L2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2023-03-07T01:08:11Z</dcterms:modified>
</cp:coreProperties>
</file>