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3" i="1" l="1"/>
  <c r="G20" i="1"/>
  <c r="F20" i="1"/>
  <c r="E20" i="1"/>
  <c r="J22" i="1" l="1"/>
  <c r="O22" i="1" s="1"/>
  <c r="K22" i="1"/>
  <c r="L22" i="1"/>
  <c r="M22" i="1" l="1"/>
  <c r="N22" i="1" s="1"/>
  <c r="J21" i="1"/>
  <c r="O21" i="1" s="1"/>
  <c r="K21" i="1"/>
  <c r="L21" i="1"/>
  <c r="M21" i="1" l="1"/>
  <c r="N21" i="1" s="1"/>
  <c r="L20" i="1"/>
  <c r="K20" i="1"/>
  <c r="J20" i="1"/>
  <c r="O20" i="1" s="1"/>
  <c r="O23" i="1" s="1"/>
  <c r="L24" i="1"/>
  <c r="J24" i="1"/>
  <c r="O24" i="1" s="1"/>
  <c r="K24" i="1"/>
  <c r="M24" i="1" l="1"/>
  <c r="N24" i="1" s="1"/>
  <c r="M20" i="1"/>
  <c r="N20" i="1" s="1"/>
  <c r="F23" i="1"/>
  <c r="E23" i="1"/>
  <c r="G23" i="1"/>
</calcChain>
</file>

<file path=xl/sharedStrings.xml><?xml version="1.0" encoding="utf-8"?>
<sst xmlns="http://schemas.openxmlformats.org/spreadsheetml/2006/main" count="47" uniqueCount="42">
  <si>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</si>
  <si>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</si>
  <si>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</si>
  <si>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</si>
  <si>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</si>
  <si>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</si>
  <si>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</si>
  <si>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</si>
  <si>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</si>
  <si>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</si>
  <si>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</si>
  <si>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</si>
  <si>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</si>
  <si>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</si>
  <si>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</si>
  <si>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</si>
  <si>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</si>
  <si>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</si>
  <si>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</si>
  <si>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</si>
  <si>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</si>
  <si>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</si>
  <si>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</si>
  <si>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</si>
  <si>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</si>
  <si>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</si>
  <si>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</si>
  <si>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</si>
  <si>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</si>
  <si>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Вх. 908-02/23 от 28.02.2023</t>
  </si>
  <si>
    <t>Вх. 907-02/23 от 28.02.2023</t>
  </si>
  <si>
    <t>Вх. 906-02/23 от 28.02.2023</t>
  </si>
  <si>
    <t>шт</t>
  </si>
  <si>
    <t>комплект</t>
  </si>
  <si>
    <t>Обеденная группа: стол и 4 стула</t>
  </si>
  <si>
    <t>Вешалка напольная с номерками</t>
  </si>
  <si>
    <t>Исходя из имеющегося у Заказчика объёма финансового обеспечения для осуществления закупки НМЦД устанавливается в размере 920850 руб. (девятьсот двадцать тысяч восемьсот пятьдесят рублей 00 копеек)</t>
  </si>
  <si>
    <t>№ 068-23</t>
  </si>
  <si>
    <t xml:space="preserve">на поставку и сборку мебели путем запроса котировок в электронной форме, участниками которого могут являться </t>
  </si>
  <si>
    <t>только субъекты малого и среднего предпринимательства</t>
  </si>
  <si>
    <t xml:space="preserve">Система модульная из 4-х шкафов </t>
  </si>
  <si>
    <t>(в редакции с изменениями от 09.03.2023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</si>
</sst>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164" fontId="1" fillId="3" borderId="0" xfId="0" applyNumberFormat="1" applyFont="1" applyFill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S17" sqref="S17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5703125" style="2" customWidth="1"/>
    <col min="15" max="15" width="13.140625" style="3" customWidth="1"/>
    <col min="16" max="16384" width="9.140625" style="1"/>
  </cols>
  <sheetData>
    <row r="1" spans="1:15" x14ac:dyDescent="0.25">
      <c r="O1" s="14" t="s">
        <v>24</v>
      </c>
    </row>
    <row r="2" spans="1:15" ht="14.45" customHeight="1" x14ac:dyDescent="0.25">
      <c r="O2" s="14" t="s">
        <v>25</v>
      </c>
    </row>
    <row r="3" spans="1:15" ht="14.45" customHeight="1" x14ac:dyDescent="0.25">
      <c r="E3" s="35"/>
      <c r="F3" s="35"/>
      <c r="G3" s="35"/>
      <c r="H3" s="35"/>
      <c r="I3" s="35"/>
      <c r="J3" s="35"/>
      <c r="K3" s="33"/>
      <c r="L3" s="33"/>
      <c r="M3" s="33"/>
      <c r="N3" s="33"/>
      <c r="O3" s="34" t="s">
        <v>38</v>
      </c>
    </row>
    <row r="4" spans="1:15" ht="14.45" customHeight="1" x14ac:dyDescent="0.25">
      <c r="E4" s="35"/>
      <c r="F4" s="35"/>
      <c r="G4" s="35"/>
      <c r="H4" s="35"/>
      <c r="I4" s="35"/>
      <c r="J4" s="35"/>
      <c r="K4" s="33"/>
      <c r="L4" s="33"/>
      <c r="M4" s="33"/>
      <c r="N4" s="33"/>
      <c r="O4" s="34" t="s">
        <v>39</v>
      </c>
    </row>
    <row r="5" spans="1:15" ht="14.45" customHeight="1" x14ac:dyDescent="0.25">
      <c r="O5" s="14"/>
    </row>
    <row r="6" spans="1:15" ht="14.45" customHeight="1" x14ac:dyDescent="0.25">
      <c r="O6" s="14" t="s">
        <v>37</v>
      </c>
    </row>
    <row r="7" spans="1:15" ht="14.45" customHeight="1" x14ac:dyDescent="0.2">
      <c r="A7" s="21"/>
      <c r="B7" s="21"/>
      <c r="C7" s="21"/>
      <c r="D7" s="21"/>
      <c r="K7" s="21"/>
      <c r="L7" s="21"/>
      <c r="M7" s="37" t="s">
        <v>41</v>
      </c>
      <c r="N7" s="37"/>
      <c r="O7" s="37"/>
    </row>
    <row r="8" spans="1:15" x14ac:dyDescent="0.25">
      <c r="O8" s="15" t="s">
        <v>13</v>
      </c>
    </row>
    <row r="9" spans="1:15" x14ac:dyDescent="0.25">
      <c r="O9" s="16" t="s">
        <v>18</v>
      </c>
    </row>
    <row r="10" spans="1:15" x14ac:dyDescent="0.25">
      <c r="O10" s="16" t="s">
        <v>14</v>
      </c>
    </row>
    <row r="12" spans="1:15" ht="28.9" customHeight="1" x14ac:dyDescent="0.25">
      <c r="L12" s="25" t="s">
        <v>17</v>
      </c>
      <c r="M12" s="25"/>
      <c r="O12" s="3" t="s">
        <v>15</v>
      </c>
    </row>
    <row r="14" spans="1:15" x14ac:dyDescent="0.25">
      <c r="B14" s="25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 hidden="1" x14ac:dyDescent="0.25"/>
    <row r="17" spans="1:15" s="2" customFormat="1" ht="45.6" customHeight="1" x14ac:dyDescent="0.25">
      <c r="A17" s="28" t="s">
        <v>11</v>
      </c>
      <c r="B17" s="29"/>
      <c r="C17" s="30"/>
      <c r="D17" s="29"/>
      <c r="E17" s="20" t="s">
        <v>29</v>
      </c>
      <c r="F17" s="20" t="s">
        <v>30</v>
      </c>
      <c r="G17" s="20" t="s">
        <v>31</v>
      </c>
      <c r="H17" s="4"/>
      <c r="I17" s="5"/>
      <c r="J17" s="5"/>
      <c r="K17" s="6"/>
      <c r="L17" s="6"/>
      <c r="M17" s="6"/>
      <c r="N17" s="6"/>
      <c r="O17" s="5"/>
    </row>
    <row r="18" spans="1:15" s="2" customFormat="1" ht="30" customHeight="1" x14ac:dyDescent="0.25">
      <c r="A18" s="22" t="s">
        <v>0</v>
      </c>
      <c r="B18" s="22" t="s">
        <v>1</v>
      </c>
      <c r="C18" s="22" t="s">
        <v>2</v>
      </c>
      <c r="D18" s="22"/>
      <c r="E18" s="5" t="s">
        <v>26</v>
      </c>
      <c r="F18" s="5" t="s">
        <v>27</v>
      </c>
      <c r="G18" s="5" t="s">
        <v>28</v>
      </c>
      <c r="H18" s="5" t="s">
        <v>19</v>
      </c>
      <c r="I18" s="5" t="s">
        <v>20</v>
      </c>
      <c r="J18" s="31" t="s">
        <v>12</v>
      </c>
      <c r="K18" s="22" t="s">
        <v>8</v>
      </c>
      <c r="L18" s="22" t="s">
        <v>9</v>
      </c>
      <c r="M18" s="22" t="s">
        <v>10</v>
      </c>
      <c r="N18" s="22" t="s">
        <v>6</v>
      </c>
      <c r="O18" s="27" t="s">
        <v>7</v>
      </c>
    </row>
    <row r="19" spans="1:15" s="2" customFormat="1" ht="30" x14ac:dyDescent="0.25">
      <c r="A19" s="22"/>
      <c r="B19" s="23"/>
      <c r="C19" s="8" t="s">
        <v>3</v>
      </c>
      <c r="D19" s="8" t="s">
        <v>4</v>
      </c>
      <c r="E19" s="5" t="s">
        <v>5</v>
      </c>
      <c r="F19" s="5" t="s">
        <v>5</v>
      </c>
      <c r="G19" s="5" t="s">
        <v>5</v>
      </c>
      <c r="H19" s="5" t="s">
        <v>5</v>
      </c>
      <c r="I19" s="5" t="s">
        <v>5</v>
      </c>
      <c r="J19" s="32"/>
      <c r="K19" s="22"/>
      <c r="L19" s="22"/>
      <c r="M19" s="22"/>
      <c r="N19" s="22"/>
      <c r="O19" s="27"/>
    </row>
    <row r="20" spans="1:15" s="2" customFormat="1" ht="30" x14ac:dyDescent="0.25">
      <c r="A20" s="6">
        <v>1</v>
      </c>
      <c r="B20" s="9" t="s">
        <v>34</v>
      </c>
      <c r="C20" s="10" t="s">
        <v>33</v>
      </c>
      <c r="D20" s="10">
        <v>30</v>
      </c>
      <c r="E20" s="11">
        <f>12000+4300*4</f>
        <v>29200</v>
      </c>
      <c r="F20" s="7">
        <f>11200+3000*4</f>
        <v>23200</v>
      </c>
      <c r="G20" s="7">
        <f>9930+2550*4</f>
        <v>20130</v>
      </c>
      <c r="H20" s="5"/>
      <c r="I20" s="5"/>
      <c r="J20" s="5">
        <f t="shared" ref="J20" si="0">AVERAGE(E20:I20)</f>
        <v>24176.666666666668</v>
      </c>
      <c r="K20" s="6">
        <f t="shared" ref="K20" si="1">COUNT(E20:I20)</f>
        <v>3</v>
      </c>
      <c r="L20" s="6">
        <f t="shared" ref="L20" si="2">STDEV(E20:I20)</f>
        <v>4613.2020694235116</v>
      </c>
      <c r="M20" s="6">
        <f t="shared" ref="M20" si="3">L20/J20*100</f>
        <v>19.081216335682523</v>
      </c>
      <c r="N20" s="6" t="str">
        <f t="shared" ref="N20" si="4">IF(M20&lt;33,"ОДНОРОДНЫЕ","НЕОДНОРОДНЫЕ")</f>
        <v>ОДНОРОДНЫЕ</v>
      </c>
      <c r="O20" s="5">
        <f>D20*J20</f>
        <v>725300</v>
      </c>
    </row>
    <row r="21" spans="1:15" s="2" customFormat="1" ht="30" x14ac:dyDescent="0.25">
      <c r="A21" s="6">
        <v>2</v>
      </c>
      <c r="B21" s="9" t="s">
        <v>35</v>
      </c>
      <c r="C21" s="10" t="s">
        <v>32</v>
      </c>
      <c r="D21" s="10">
        <v>6</v>
      </c>
      <c r="E21" s="11">
        <v>6000</v>
      </c>
      <c r="F21" s="7">
        <v>7500</v>
      </c>
      <c r="G21" s="7">
        <v>5075</v>
      </c>
      <c r="H21" s="5"/>
      <c r="I21" s="5"/>
      <c r="J21" s="5">
        <f t="shared" ref="J21" si="5">AVERAGE(E21:I21)</f>
        <v>6191.666666666667</v>
      </c>
      <c r="K21" s="6">
        <f t="shared" ref="K21" si="6">COUNT(E21:I21)</f>
        <v>3</v>
      </c>
      <c r="L21" s="6">
        <f t="shared" ref="L21" si="7">STDEV(E21:I21)</f>
        <v>1223.8089447840034</v>
      </c>
      <c r="M21" s="6">
        <f t="shared" ref="M21" si="8">L21/J21*100</f>
        <v>19.765420373362101</v>
      </c>
      <c r="N21" s="6" t="str">
        <f t="shared" ref="N21" si="9">IF(M21&lt;33,"ОДНОРОДНЫЕ","НЕОДНОРОДНЫЕ")</f>
        <v>ОДНОРОДНЫЕ</v>
      </c>
      <c r="O21" s="5">
        <f t="shared" ref="O21:O22" si="10">D21*J21</f>
        <v>37150</v>
      </c>
    </row>
    <row r="22" spans="1:15" s="2" customFormat="1" ht="30" x14ac:dyDescent="0.25">
      <c r="A22" s="6">
        <v>3</v>
      </c>
      <c r="B22" s="36" t="s">
        <v>40</v>
      </c>
      <c r="C22" s="10" t="s">
        <v>32</v>
      </c>
      <c r="D22" s="13">
        <v>15</v>
      </c>
      <c r="E22" s="11">
        <v>28000</v>
      </c>
      <c r="F22" s="7">
        <v>30000</v>
      </c>
      <c r="G22" s="7">
        <v>19100</v>
      </c>
      <c r="H22" s="5"/>
      <c r="I22" s="5"/>
      <c r="J22" s="5">
        <f t="shared" ref="J22" si="11">AVERAGE(E22:I22)</f>
        <v>25700</v>
      </c>
      <c r="K22" s="6">
        <f t="shared" ref="K22" si="12">COUNT(E22:I22)</f>
        <v>3</v>
      </c>
      <c r="L22" s="6">
        <f t="shared" ref="L22" si="13">STDEV(E22:I22)</f>
        <v>5802.5856305616035</v>
      </c>
      <c r="M22" s="6">
        <f t="shared" ref="M22" si="14">L22/J22*100</f>
        <v>22.578154204519858</v>
      </c>
      <c r="N22" s="6" t="str">
        <f t="shared" ref="N22" si="15">IF(M22&lt;33,"ОДНОРОДНЫЕ","НЕОДНОРОДНЫЕ")</f>
        <v>ОДНОРОДНЫЕ</v>
      </c>
      <c r="O22" s="5">
        <f t="shared" si="10"/>
        <v>385500</v>
      </c>
    </row>
    <row r="23" spans="1:15" s="2" customFormat="1" ht="21.6" customHeight="1" x14ac:dyDescent="0.25">
      <c r="A23" s="6"/>
      <c r="B23" s="12" t="s">
        <v>22</v>
      </c>
      <c r="C23" s="13"/>
      <c r="D23" s="13">
        <f>SUM(D20:D22)</f>
        <v>51</v>
      </c>
      <c r="E23" s="5">
        <f>SUMPRODUCT($D$20:$D$22,E20:E22)</f>
        <v>1332000</v>
      </c>
      <c r="F23" s="5">
        <f>SUMPRODUCT($D$20:$D$22,F20:F22)</f>
        <v>1191000</v>
      </c>
      <c r="G23" s="5">
        <f>SUMPRODUCT($D$20:$D$22,G20:G22)</f>
        <v>920850</v>
      </c>
      <c r="H23" s="5"/>
      <c r="I23" s="5"/>
      <c r="J23" s="5"/>
      <c r="K23" s="6"/>
      <c r="L23" s="6"/>
      <c r="M23" s="6"/>
      <c r="N23" s="6"/>
      <c r="O23" s="19">
        <f>SUM(O20:O22)</f>
        <v>1147950</v>
      </c>
    </row>
    <row r="24" spans="1:15" s="2" customFormat="1" ht="9.6" hidden="1" customHeight="1" x14ac:dyDescent="0.25">
      <c r="A24" s="6"/>
      <c r="B24" s="17"/>
      <c r="C24" s="6"/>
      <c r="D24" s="18"/>
      <c r="E24" s="5"/>
      <c r="F24" s="5"/>
      <c r="G24" s="5"/>
      <c r="H24" s="5"/>
      <c r="I24" s="5"/>
      <c r="J24" s="5" t="e">
        <f>AVERAGE(E24:I24)</f>
        <v>#DIV/0!</v>
      </c>
      <c r="K24" s="6">
        <f>COUNT(E24:I24)</f>
        <v>0</v>
      </c>
      <c r="L24" s="6" t="e">
        <f>STDEV(E24:I24)</f>
        <v>#DIV/0!</v>
      </c>
      <c r="M24" s="6" t="e">
        <f>L24/J24*100</f>
        <v>#DIV/0!</v>
      </c>
      <c r="N24" s="6" t="e">
        <f>IF(M24&lt;33,"ОДНОРОДНЫЕ","НЕОДНОРОДНЫЕ")</f>
        <v>#DIV/0!</v>
      </c>
      <c r="O24" s="5" t="e">
        <f>D24*J24</f>
        <v>#DIV/0!</v>
      </c>
    </row>
    <row r="26" spans="1:15" x14ac:dyDescent="0.25">
      <c r="A26" s="26" t="s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36" customHeight="1" x14ac:dyDescent="0.25">
      <c r="A27" s="26" t="s">
        <v>21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28.5" customHeight="1" x14ac:dyDescent="0.25">
      <c r="A28" s="24" t="s">
        <v>36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mergeCells count="17">
    <mergeCell ref="M7:O7"/>
    <mergeCell ref="B18:B19"/>
    <mergeCell ref="C18:D18"/>
    <mergeCell ref="A28:O28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:N24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4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2023-03-09T07:54:34Z</dcterms:modified>
</cp:coreProperties>
</file>