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D23" i="1" l="1"/>
  <c r="O20" i="1"/>
  <c r="O22" i="1"/>
  <c r="O19" i="1"/>
  <c r="F23" i="1"/>
  <c r="E23" i="1"/>
  <c r="J22" i="1"/>
  <c r="K22" i="1"/>
  <c r="L22" i="1"/>
  <c r="M22" i="1" l="1"/>
  <c r="N22" i="1" s="1"/>
  <c r="J21" i="1"/>
  <c r="O21" i="1" s="1"/>
  <c r="O23" i="1" s="1"/>
  <c r="K21" i="1"/>
  <c r="L21" i="1"/>
  <c r="J20" i="1" l="1"/>
  <c r="M21" i="1"/>
  <c r="N21" i="1" s="1"/>
  <c r="L20" i="1"/>
  <c r="K20" i="1"/>
  <c r="L19" i="1"/>
  <c r="K19" i="1"/>
  <c r="J19" i="1"/>
  <c r="L24" i="1"/>
  <c r="J24" i="1"/>
  <c r="O24" i="1" s="1"/>
  <c r="K24" i="1"/>
  <c r="M20" i="1" l="1"/>
  <c r="N20" i="1" s="1"/>
  <c r="M24" i="1"/>
  <c r="N24" i="1" s="1"/>
  <c r="M19" i="1"/>
  <c r="N19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<sst xmlns="http://schemas.openxmlformats.org/spreadsheetml/2006/main" count="48" uniqueCount="41">
  <si>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</si>
  <si>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</si>
  <si>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</si>
  <si>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</si>
  <si>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</si>
  <si>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</si>
  <si>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</si>
  <si>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</si>
  <si>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</si>
  <si>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</si>
  <si>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</si>
  <si>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</si>
  <si>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</si>
  <si>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</si>
  <si>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</si>
  <si>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</si>
  <si>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</si>
  <si>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</si>
  <si>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</si>
  <si>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</si>
  <si>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</si>
  <si>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</si>
  <si>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</si>
  <si>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</si>
  <si>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</si>
  <si>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</si>
  <si>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</si>
  <si>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на поставку бытовых электроприборов путем запроса котировок</t>
  </si>
  <si>
    <t>№ 065-23</t>
  </si>
  <si>
    <t>Источник № 1</t>
  </si>
  <si>
    <t>Источник № 2</t>
  </si>
  <si>
    <t>Источник № 3</t>
  </si>
  <si>
    <t>Холодильник бытовой отдельно стоящий, двухкамерный</t>
  </si>
  <si>
    <t>Кулер для воды</t>
  </si>
  <si>
    <t>Электрическая плита</t>
  </si>
  <si>
    <t>Печь микроволновая</t>
  </si>
  <si>
    <t>шт.</t>
  </si>
  <si>
    <t>Начальная (максимальная) цена договора устанавливается в размере 790180 руб. (семьсот девяносто тысяч сто восемьдесят рублей 00 копеек)</t>
  </si>
  <si>
    <t>Вх. 737-02/23 от 14.02.2023</t>
  </si>
  <si>
    <t>Вх. 677-02/23 от 09.02.2023</t>
  </si>
  <si>
    <t>Вх. 956-03/23 от 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</si>
</sst>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E37" sqref="E3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3.140625" style="3" customWidth="1"/>
    <col min="16" max="16384" width="9.140625" style="1"/>
  </cols>
  <sheetData>
    <row r="1" spans="1:15" x14ac:dyDescent="0.25">
      <c r="O1" s="14" t="s">
        <v>24</v>
      </c>
    </row>
    <row r="2" spans="1:15" ht="14.45" customHeight="1" x14ac:dyDescent="0.25">
      <c r="O2" s="14" t="s">
        <v>25</v>
      </c>
    </row>
    <row r="3" spans="1:15" ht="14.45" customHeight="1" x14ac:dyDescent="0.25">
      <c r="O3" s="14" t="s">
        <v>27</v>
      </c>
    </row>
    <row r="4" spans="1:15" ht="14.45" customHeight="1" x14ac:dyDescent="0.25">
      <c r="O4" s="14" t="s">
        <v>26</v>
      </c>
    </row>
    <row r="5" spans="1:15" ht="14.45" customHeight="1" x14ac:dyDescent="0.25">
      <c r="O5" s="14"/>
    </row>
    <row r="6" spans="1:15" ht="14.45" customHeight="1" x14ac:dyDescent="0.25">
      <c r="O6" s="14" t="s">
        <v>28</v>
      </c>
    </row>
    <row r="7" spans="1:15" x14ac:dyDescent="0.25">
      <c r="O7" s="15" t="s">
        <v>13</v>
      </c>
    </row>
    <row r="8" spans="1:15" x14ac:dyDescent="0.25">
      <c r="O8" s="16" t="s">
        <v>18</v>
      </c>
    </row>
    <row r="9" spans="1:15" x14ac:dyDescent="0.25">
      <c r="O9" s="16" t="s">
        <v>14</v>
      </c>
    </row>
    <row r="11" spans="1:15" ht="28.9" customHeight="1" x14ac:dyDescent="0.25">
      <c r="L11" s="24" t="s">
        <v>17</v>
      </c>
      <c r="M11" s="24"/>
      <c r="O11" s="3" t="s">
        <v>15</v>
      </c>
    </row>
    <row r="13" spans="1:15" x14ac:dyDescent="0.25">
      <c r="B13" s="24" t="s">
        <v>16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hidden="1" x14ac:dyDescent="0.25"/>
    <row r="16" spans="1:15" s="2" customFormat="1" ht="45.6" customHeight="1" x14ac:dyDescent="0.25">
      <c r="A16" s="27" t="s">
        <v>11</v>
      </c>
      <c r="B16" s="28"/>
      <c r="C16" s="29"/>
      <c r="D16" s="28"/>
      <c r="E16" s="20" t="s">
        <v>40</v>
      </c>
      <c r="F16" s="20" t="s">
        <v>39</v>
      </c>
      <c r="G16" s="20" t="s">
        <v>38</v>
      </c>
      <c r="H16" s="4"/>
      <c r="I16" s="5"/>
      <c r="J16" s="5"/>
      <c r="K16" s="6"/>
      <c r="L16" s="6"/>
      <c r="M16" s="6"/>
      <c r="N16" s="6"/>
      <c r="O16" s="5"/>
    </row>
    <row r="17" spans="1:15" s="2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5" t="s">
        <v>29</v>
      </c>
      <c r="F17" s="5" t="s">
        <v>30</v>
      </c>
      <c r="G17" s="5" t="s">
        <v>31</v>
      </c>
      <c r="H17" s="5" t="s">
        <v>19</v>
      </c>
      <c r="I17" s="5" t="s">
        <v>20</v>
      </c>
      <c r="J17" s="30" t="s">
        <v>12</v>
      </c>
      <c r="K17" s="21" t="s">
        <v>8</v>
      </c>
      <c r="L17" s="21" t="s">
        <v>9</v>
      </c>
      <c r="M17" s="21" t="s">
        <v>10</v>
      </c>
      <c r="N17" s="21" t="s">
        <v>6</v>
      </c>
      <c r="O17" s="26" t="s">
        <v>7</v>
      </c>
    </row>
    <row r="18" spans="1:15" s="2" customFormat="1" ht="30" x14ac:dyDescent="0.25">
      <c r="A18" s="21"/>
      <c r="B18" s="22"/>
      <c r="C18" s="8" t="s">
        <v>3</v>
      </c>
      <c r="D18" s="8" t="s">
        <v>4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31"/>
      <c r="K18" s="21"/>
      <c r="L18" s="21"/>
      <c r="M18" s="21"/>
      <c r="N18" s="21"/>
      <c r="O18" s="26"/>
    </row>
    <row r="19" spans="1:15" s="2" customFormat="1" ht="45" x14ac:dyDescent="0.25">
      <c r="A19" s="6">
        <v>1</v>
      </c>
      <c r="B19" s="9" t="s">
        <v>32</v>
      </c>
      <c r="C19" s="10" t="s">
        <v>36</v>
      </c>
      <c r="D19" s="10">
        <v>11</v>
      </c>
      <c r="E19" s="11">
        <v>49900</v>
      </c>
      <c r="F19" s="7">
        <v>50000</v>
      </c>
      <c r="G19" s="7">
        <v>36720</v>
      </c>
      <c r="H19" s="5"/>
      <c r="I19" s="5"/>
      <c r="J19" s="5">
        <f t="shared" ref="J19" si="0">AVERAGE(E19:I19)</f>
        <v>45540</v>
      </c>
      <c r="K19" s="6">
        <f t="shared" ref="K19" si="1">COUNT(E19:I19)</f>
        <v>3</v>
      </c>
      <c r="L19" s="6">
        <f t="shared" ref="L19" si="2">STDEV(E19:I19)</f>
        <v>7638.5077076612288</v>
      </c>
      <c r="M19" s="6">
        <f t="shared" ref="M19" si="3">L19/J19*100</f>
        <v>16.773183372115128</v>
      </c>
      <c r="N19" s="6" t="str">
        <f t="shared" ref="N19" si="4">IF(M19&lt;33,"ОДНОРОДНЫЕ","НЕОДНОРОДНЫЕ")</f>
        <v>ОДНОРОДНЫЕ</v>
      </c>
      <c r="O19" s="5">
        <f>D19*J19</f>
        <v>500940</v>
      </c>
    </row>
    <row r="20" spans="1:15" s="2" customFormat="1" x14ac:dyDescent="0.25">
      <c r="A20" s="6">
        <v>2</v>
      </c>
      <c r="B20" s="9" t="s">
        <v>33</v>
      </c>
      <c r="C20" s="10" t="s">
        <v>36</v>
      </c>
      <c r="D20" s="10">
        <v>14</v>
      </c>
      <c r="E20" s="11">
        <v>8800</v>
      </c>
      <c r="F20" s="7">
        <v>6600</v>
      </c>
      <c r="G20" s="7">
        <v>12580</v>
      </c>
      <c r="H20" s="5"/>
      <c r="I20" s="5"/>
      <c r="J20" s="5">
        <f>AVERAGE(E20:I20)</f>
        <v>9326.6666666666661</v>
      </c>
      <c r="K20" s="6">
        <f>COUNT(E20:I20)</f>
        <v>3</v>
      </c>
      <c r="L20" s="6">
        <f>STDEV(E20:I20)</f>
        <v>3024.5881262303019</v>
      </c>
      <c r="M20" s="6">
        <f>L20/J20*100</f>
        <v>32.429465256221967</v>
      </c>
      <c r="N20" s="6" t="str">
        <f>IF(M20&lt;33,"ОДНОРОДНЫЕ","НЕОДНОРОДНЫЕ")</f>
        <v>ОДНОРОДНЫЕ</v>
      </c>
      <c r="O20" s="5">
        <f t="shared" ref="O20:O22" si="5">D20*J20</f>
        <v>130573.33333333333</v>
      </c>
    </row>
    <row r="21" spans="1:15" s="2" customFormat="1" x14ac:dyDescent="0.25">
      <c r="A21" s="6">
        <v>3</v>
      </c>
      <c r="B21" s="9" t="s">
        <v>34</v>
      </c>
      <c r="C21" s="10" t="s">
        <v>36</v>
      </c>
      <c r="D21" s="10">
        <v>5</v>
      </c>
      <c r="E21" s="11">
        <v>3800</v>
      </c>
      <c r="F21" s="7">
        <v>3900</v>
      </c>
      <c r="G21" s="7">
        <v>2100</v>
      </c>
      <c r="H21" s="5"/>
      <c r="I21" s="5"/>
      <c r="J21" s="5">
        <f t="shared" ref="J21" si="6">AVERAGE(E21:I21)</f>
        <v>3266.6666666666665</v>
      </c>
      <c r="K21" s="6">
        <f t="shared" ref="K21" si="7">COUNT(E21:I21)</f>
        <v>3</v>
      </c>
      <c r="L21" s="6">
        <f t="shared" ref="L21" si="8">STDEV(E21:I21)</f>
        <v>1011.5993936995682</v>
      </c>
      <c r="M21" s="6">
        <f t="shared" ref="M21" si="9">L21/J21*100</f>
        <v>30.967328378558211</v>
      </c>
      <c r="N21" s="6" t="str">
        <f t="shared" ref="N21" si="10">IF(M21&lt;33,"ОДНОРОДНЫЕ","НЕОДНОРОДНЫЕ")</f>
        <v>ОДНОРОДНЫЕ</v>
      </c>
      <c r="O21" s="5">
        <f t="shared" si="5"/>
        <v>16333.333333333332</v>
      </c>
    </row>
    <row r="22" spans="1:15" s="2" customFormat="1" x14ac:dyDescent="0.25">
      <c r="A22" s="6">
        <v>4</v>
      </c>
      <c r="B22" s="12" t="s">
        <v>35</v>
      </c>
      <c r="C22" s="10" t="s">
        <v>36</v>
      </c>
      <c r="D22" s="13">
        <v>14</v>
      </c>
      <c r="E22" s="11">
        <v>11800</v>
      </c>
      <c r="F22" s="7">
        <v>11900</v>
      </c>
      <c r="G22" s="7">
        <v>6800</v>
      </c>
      <c r="H22" s="5"/>
      <c r="I22" s="5"/>
      <c r="J22" s="5">
        <f t="shared" ref="J22" si="11">AVERAGE(E22:I22)</f>
        <v>10166.666666666666</v>
      </c>
      <c r="K22" s="6">
        <f t="shared" ref="K22" si="12">COUNT(E22:I22)</f>
        <v>3</v>
      </c>
      <c r="L22" s="6">
        <f t="shared" ref="L22" si="13">STDEV(E22:I22)</f>
        <v>2916.0475533388244</v>
      </c>
      <c r="M22" s="6">
        <f t="shared" ref="M22" si="14">L22/J22*100</f>
        <v>28.682434950873688</v>
      </c>
      <c r="N22" s="6" t="str">
        <f t="shared" ref="N22" si="15">IF(M22&lt;33,"ОДНОРОДНЫЕ","НЕОДНОРОДНЫЕ")</f>
        <v>ОДНОРОДНЫЕ</v>
      </c>
      <c r="O22" s="5">
        <f t="shared" si="5"/>
        <v>142333.33333333331</v>
      </c>
    </row>
    <row r="23" spans="1:15" s="2" customFormat="1" ht="21.6" customHeight="1" x14ac:dyDescent="0.25">
      <c r="A23" s="6"/>
      <c r="B23" s="12" t="s">
        <v>22</v>
      </c>
      <c r="C23" s="13"/>
      <c r="D23" s="13">
        <f>SUM(D19:D22)</f>
        <v>44</v>
      </c>
      <c r="E23" s="5">
        <f>SUMPRODUCT($D$19:$D$22,E19:E22)</f>
        <v>856300</v>
      </c>
      <c r="F23" s="5">
        <f t="shared" ref="F23" si="16">SUMPRODUCT($D$19:$D$22,F19:F22)</f>
        <v>828500</v>
      </c>
      <c r="G23" s="5">
        <f>SUMPRODUCT($D$19:$D$22,G19:G22)</f>
        <v>685740</v>
      </c>
      <c r="H23" s="5"/>
      <c r="I23" s="5"/>
      <c r="J23" s="5"/>
      <c r="K23" s="6"/>
      <c r="L23" s="6"/>
      <c r="M23" s="6"/>
      <c r="N23" s="6"/>
      <c r="O23" s="19">
        <f>SUM(O19:O22)</f>
        <v>790180</v>
      </c>
    </row>
    <row r="24" spans="1:15" s="2" customFormat="1" ht="9.6" hidden="1" customHeight="1" x14ac:dyDescent="0.25">
      <c r="A24" s="6"/>
      <c r="B24" s="17"/>
      <c r="C24" s="6"/>
      <c r="D24" s="18"/>
      <c r="E24" s="5"/>
      <c r="F24" s="5"/>
      <c r="G24" s="5"/>
      <c r="H24" s="5"/>
      <c r="I24" s="5"/>
      <c r="J24" s="5" t="e">
        <f>AVERAGE(E24:I24)</f>
        <v>#DIV/0!</v>
      </c>
      <c r="K24" s="6">
        <f>COUNT(E24:I24)</f>
        <v>0</v>
      </c>
      <c r="L24" s="6" t="e">
        <f>STDEV(E24:I24)</f>
        <v>#DIV/0!</v>
      </c>
      <c r="M24" s="6" t="e">
        <f>L24/J24*100</f>
        <v>#DIV/0!</v>
      </c>
      <c r="N24" s="6" t="e">
        <f>IF(M24&lt;33,"ОДНОРОДНЫЕ","НЕОДНОРОДНЫЕ")</f>
        <v>#DIV/0!</v>
      </c>
      <c r="O24" s="5" t="e">
        <f>D24*J24</f>
        <v>#DIV/0!</v>
      </c>
    </row>
    <row r="26" spans="1:15" x14ac:dyDescent="0.25">
      <c r="A26" s="25" t="s">
        <v>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36" customHeight="1" x14ac:dyDescent="0.25">
      <c r="A27" s="25" t="s">
        <v>21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28.5" customHeight="1" x14ac:dyDescent="0.25">
      <c r="A28" s="23" t="s">
        <v>37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6">
    <mergeCell ref="B17:B18"/>
    <mergeCell ref="C17:D17"/>
    <mergeCell ref="A28:O28"/>
    <mergeCell ref="L11:M11"/>
    <mergeCell ref="B13:N13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4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4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  <ignoredErrors>
    <ignoredError sqref="O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2023-03-02T06:03:55Z</dcterms:modified>
</cp:coreProperties>
</file>