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H20" i="1"/>
  <c r="M20" i="1" s="1"/>
  <c r="I20" i="1"/>
  <c r="J20" i="1"/>
  <c r="K20" i="1" s="1"/>
  <c r="L20" i="1" s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I24" i="1"/>
  <c r="J24" i="1"/>
  <c r="K24" i="1" s="1"/>
  <c r="L24" i="1" s="1"/>
  <c r="M24" i="1"/>
  <c r="H25" i="1"/>
  <c r="M25" i="1" s="1"/>
  <c r="I25" i="1"/>
  <c r="J25" i="1"/>
  <c r="K25" i="1" s="1"/>
  <c r="L25" i="1" s="1"/>
  <c r="H26" i="1"/>
  <c r="I26" i="1"/>
  <c r="J26" i="1"/>
  <c r="H27" i="1"/>
  <c r="M27" i="1" s="1"/>
  <c r="I27" i="1"/>
  <c r="J27" i="1"/>
  <c r="H28" i="1"/>
  <c r="M28" i="1" s="1"/>
  <c r="I28" i="1"/>
  <c r="J28" i="1"/>
  <c r="K28" i="1" s="1"/>
  <c r="L28" i="1" s="1"/>
  <c r="H29" i="1"/>
  <c r="M29" i="1" s="1"/>
  <c r="I29" i="1"/>
  <c r="J29" i="1"/>
  <c r="K29" i="1" s="1"/>
  <c r="L29" i="1" s="1"/>
  <c r="F35" i="1"/>
  <c r="G35" i="1"/>
  <c r="K26" i="1" l="1"/>
  <c r="L26" i="1" s="1"/>
  <c r="K27" i="1"/>
  <c r="L27" i="1" s="1"/>
  <c r="M26" i="1"/>
  <c r="H30" i="1"/>
  <c r="I30" i="1"/>
  <c r="J30" i="1"/>
  <c r="H31" i="1"/>
  <c r="M31" i="1" s="1"/>
  <c r="I31" i="1"/>
  <c r="J31" i="1"/>
  <c r="K31" i="1" s="1"/>
  <c r="L31" i="1" s="1"/>
  <c r="H32" i="1"/>
  <c r="M32" i="1" s="1"/>
  <c r="I32" i="1"/>
  <c r="J32" i="1"/>
  <c r="H33" i="1"/>
  <c r="M33" i="1" s="1"/>
  <c r="I33" i="1"/>
  <c r="J33" i="1"/>
  <c r="K32" i="1" l="1"/>
  <c r="L32" i="1" s="1"/>
  <c r="K30" i="1"/>
  <c r="L30" i="1" s="1"/>
  <c r="K33" i="1"/>
  <c r="L33" i="1" s="1"/>
  <c r="M30" i="1"/>
  <c r="H34" i="1"/>
  <c r="M34" i="1" s="1"/>
  <c r="I34" i="1"/>
  <c r="J34" i="1"/>
  <c r="M35" i="1" l="1"/>
  <c r="K34" i="1"/>
  <c r="L34" i="1" s="1"/>
</calcChain>
</file>

<file path=xl/sharedStrings.xml><?xml version="1.0" encoding="utf-8"?>
<sst xmlns="http://schemas.openxmlformats.org/spreadsheetml/2006/main" count="66" uniqueCount="52">
  <si>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</si>
  <si>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</si>
  <si>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</si>
  <si>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</si>
  <si>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</si>
  <si>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</si>
  <si>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</si>
  <si>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</si>
  <si>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</si>
  <si>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</si>
  <si>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</si>
  <si>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</si>
  <si>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</si>
  <si>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</si>
  <si>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</si>
  <si>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</si>
  <si>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</si>
  <si>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</si>
  <si>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</si>
  <si>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</si>
  <si>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</si>
  <si>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</si>
  <si>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</si>
  <si>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</si>
  <si>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</si>
  <si>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</si>
  <si>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</si>
  <si>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</si>
  <si>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128-23</t>
  </si>
  <si>
    <t>Пробирки для гематологических исследований (ЭДТА К3) 0,5 мл.</t>
  </si>
  <si>
    <t>Пробирки для гематологических исследований (ЭДТА К3) 0,5 мл. с капилляром</t>
  </si>
  <si>
    <t>Пробирка для гемат. исслед. (ЭДТА К2) 0.5мл/13*75mm</t>
  </si>
  <si>
    <t>Пробирки вакуумные для гематологических исследований (ЭДТА- К3), 3мл,13*75 мм.</t>
  </si>
  <si>
    <t>Пробирки вакуумные для иммуногематологических исследований, 6мл,13х100мм.</t>
  </si>
  <si>
    <t>Пробирки   для исследования сыворотки (активатор свертывания) 6 мл, 13х100мм.</t>
  </si>
  <si>
    <t>Пробирки   для исследования сыворотки (активатор свертывания с гелем) 5мл, 13х100мм.</t>
  </si>
  <si>
    <t>Пробирки   для исследования плазмы (литий гепарин) 2мл, 13х75мм.</t>
  </si>
  <si>
    <t xml:space="preserve">Пробирки для коагулологических исследований (с натрия цитратом 3,8% (1:9), 4,5 мл, 13х75 мм. </t>
  </si>
  <si>
    <t xml:space="preserve">Пробирки для коагулологических исследований (с натрия цитратом 3,8% (1:9), 6,3 мл, 13х100 мм. </t>
  </si>
  <si>
    <t>Ланцет (Prolanse Pediatric), лезвие для капиллярного забора крови.</t>
  </si>
  <si>
    <t>Игла двусторонняя с визуальной камерой Lind-Vac 0,8 мм х 38 мм   21G*1 ½</t>
  </si>
  <si>
    <t>Игла двусторонняя с защитой от укола иглой 0,8 мм х 38 мм (21G х1 1/2'') 48 шт/уп</t>
  </si>
  <si>
    <t>Игла-бабочка с защитным механизмом от укола и держателем 0,9 мм х 19 мм (20G x 3/4'' x 7''), длина трубки 19 см</t>
  </si>
  <si>
    <t>Игла-бабочка с защитным механизмом от укола и держателем 25G x 3/4'' x12'' 0,5мм длина трубки 30 см</t>
  </si>
  <si>
    <t>шт</t>
  </si>
  <si>
    <t>шт.</t>
  </si>
  <si>
    <t>упак.</t>
  </si>
  <si>
    <t>Исходя из имеющегося у Заказчика объёма финансового обеспечения для осуществления закупки НМЦД устанавливается в размере 1 821 686 руб. (один миллион восемьсот двадцать одна тысяча шестьсот восемьдесят шесть рублей 00 копеек)</t>
  </si>
  <si>
    <t>на поставку пробирок и игл для КДЛ</t>
  </si>
  <si>
    <t>вх. № 2014-05/23 от 17.05.2023</t>
  </si>
  <si>
    <t>вх. № 2015-05/23 от 17.05.2023</t>
  </si>
  <si>
    <t>вх. № 2016-05/23 от 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</si>
</sst>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85" zoomScaleNormal="85" zoomScalePageLayoutView="70" workbookViewId="0">
      <selection activeCell="E17" sqref="E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47" t="s">
        <v>48</v>
      </c>
      <c r="H3" s="47"/>
      <c r="I3" s="47"/>
      <c r="J3" s="47"/>
      <c r="K3" s="47"/>
      <c r="L3" s="47"/>
      <c r="M3" s="47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54.6" customHeight="1" x14ac:dyDescent="0.25">
      <c r="A17" s="40" t="s">
        <v>11</v>
      </c>
      <c r="B17" s="41"/>
      <c r="C17" s="42"/>
      <c r="D17" s="41"/>
      <c r="E17" s="32" t="s">
        <v>50</v>
      </c>
      <c r="F17" s="32" t="s">
        <v>51</v>
      </c>
      <c r="G17" s="32" t="s">
        <v>49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5" t="s">
        <v>0</v>
      </c>
      <c r="B18" s="45" t="s">
        <v>1</v>
      </c>
      <c r="C18" s="45" t="s">
        <v>2</v>
      </c>
      <c r="D18" s="45"/>
      <c r="E18" s="15" t="s">
        <v>25</v>
      </c>
      <c r="F18" s="15" t="s">
        <v>26</v>
      </c>
      <c r="G18" s="15" t="s">
        <v>27</v>
      </c>
      <c r="H18" s="43" t="s">
        <v>12</v>
      </c>
      <c r="I18" s="45" t="s">
        <v>8</v>
      </c>
      <c r="J18" s="45" t="s">
        <v>9</v>
      </c>
      <c r="K18" s="45" t="s">
        <v>10</v>
      </c>
      <c r="L18" s="45" t="s">
        <v>6</v>
      </c>
      <c r="M18" s="39" t="s">
        <v>7</v>
      </c>
    </row>
    <row r="19" spans="1:15" x14ac:dyDescent="0.25">
      <c r="A19" s="46"/>
      <c r="B19" s="46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4"/>
      <c r="I19" s="45"/>
      <c r="J19" s="45"/>
      <c r="K19" s="45"/>
      <c r="L19" s="45"/>
      <c r="M19" s="39"/>
    </row>
    <row r="20" spans="1:15" s="28" customFormat="1" ht="30" x14ac:dyDescent="0.25">
      <c r="A20" s="4">
        <v>1</v>
      </c>
      <c r="B20" s="26" t="s">
        <v>29</v>
      </c>
      <c r="C20" s="30" t="s">
        <v>44</v>
      </c>
      <c r="D20" s="31">
        <v>15000</v>
      </c>
      <c r="E20" s="9">
        <v>12.2</v>
      </c>
      <c r="F20" s="5">
        <v>12.5</v>
      </c>
      <c r="G20" s="29">
        <v>11.6</v>
      </c>
      <c r="H20" s="29">
        <f t="shared" ref="H20" si="0">AVERAGE(E20:G20)</f>
        <v>12.1</v>
      </c>
      <c r="I20" s="30">
        <f t="shared" ref="I20" si="1" xml:space="preserve"> COUNT(E20:G20)</f>
        <v>3</v>
      </c>
      <c r="J20" s="30">
        <f t="shared" ref="J20" si="2">STDEV(E20:G20)</f>
        <v>0.45825756949558411</v>
      </c>
      <c r="K20" s="30">
        <f t="shared" ref="K20" si="3">J20/H20*100</f>
        <v>3.7872526404593732</v>
      </c>
      <c r="L20" s="30" t="str">
        <f t="shared" ref="L20" si="4">IF(K20&lt;33,"ОДНОРОДНЫЕ","НЕОДНОРОДНЫЕ")</f>
        <v>ОДНОРОДНЫЕ</v>
      </c>
      <c r="M20" s="29">
        <f t="shared" ref="M20" si="5">D20*H20</f>
        <v>181500</v>
      </c>
    </row>
    <row r="21" spans="1:15" s="28" customFormat="1" ht="30" x14ac:dyDescent="0.25">
      <c r="A21" s="4">
        <v>2</v>
      </c>
      <c r="B21" s="26" t="s">
        <v>30</v>
      </c>
      <c r="C21" s="30" t="s">
        <v>45</v>
      </c>
      <c r="D21" s="31">
        <v>1000</v>
      </c>
      <c r="E21" s="9">
        <v>17.3</v>
      </c>
      <c r="F21" s="5">
        <v>17.649999999999999</v>
      </c>
      <c r="G21" s="29">
        <v>16.5</v>
      </c>
      <c r="H21" s="29">
        <f t="shared" ref="H21:H29" si="6">AVERAGE(E21:G21)</f>
        <v>17.150000000000002</v>
      </c>
      <c r="I21" s="30">
        <f t="shared" ref="I21:I29" si="7" xml:space="preserve"> COUNT(E21:G21)</f>
        <v>3</v>
      </c>
      <c r="J21" s="30">
        <f t="shared" ref="J21:J29" si="8">STDEV(E21:G21)</f>
        <v>0.58949130612757927</v>
      </c>
      <c r="K21" s="30">
        <f t="shared" ref="K21:K29" si="9">J21/H21*100</f>
        <v>3.4372670911229108</v>
      </c>
      <c r="L21" s="30" t="str">
        <f t="shared" ref="L21:L29" si="10">IF(K21&lt;33,"ОДНОРОДНЫЕ","НЕОДНОРОДНЫЕ")</f>
        <v>ОДНОРОДНЫЕ</v>
      </c>
      <c r="M21" s="29">
        <f t="shared" ref="M21:M29" si="11">D21*H21</f>
        <v>17150.000000000004</v>
      </c>
    </row>
    <row r="22" spans="1:15" s="28" customFormat="1" ht="30" x14ac:dyDescent="0.25">
      <c r="A22" s="4">
        <v>3</v>
      </c>
      <c r="B22" s="26" t="s">
        <v>31</v>
      </c>
      <c r="C22" s="30" t="s">
        <v>45</v>
      </c>
      <c r="D22" s="31">
        <v>1200</v>
      </c>
      <c r="E22" s="9">
        <v>32.5</v>
      </c>
      <c r="F22" s="5">
        <v>33.15</v>
      </c>
      <c r="G22" s="29">
        <v>31</v>
      </c>
      <c r="H22" s="29">
        <f t="shared" si="6"/>
        <v>32.216666666666669</v>
      </c>
      <c r="I22" s="30">
        <f t="shared" si="7"/>
        <v>3</v>
      </c>
      <c r="J22" s="30">
        <f t="shared" si="8"/>
        <v>1.1026483271348722</v>
      </c>
      <c r="K22" s="30">
        <f t="shared" si="9"/>
        <v>3.4226021535484907</v>
      </c>
      <c r="L22" s="30" t="str">
        <f t="shared" si="10"/>
        <v>ОДНОРОДНЫЕ</v>
      </c>
      <c r="M22" s="29">
        <f t="shared" si="11"/>
        <v>38660</v>
      </c>
    </row>
    <row r="23" spans="1:15" s="28" customFormat="1" ht="30" x14ac:dyDescent="0.25">
      <c r="A23" s="4">
        <v>4</v>
      </c>
      <c r="B23" s="26" t="s">
        <v>32</v>
      </c>
      <c r="C23" s="30" t="s">
        <v>45</v>
      </c>
      <c r="D23" s="31">
        <v>35000</v>
      </c>
      <c r="E23" s="9">
        <v>6.7</v>
      </c>
      <c r="F23" s="5">
        <v>6.85</v>
      </c>
      <c r="G23" s="29">
        <v>6.4</v>
      </c>
      <c r="H23" s="29">
        <f t="shared" si="6"/>
        <v>6.6500000000000012</v>
      </c>
      <c r="I23" s="30">
        <f t="shared" si="7"/>
        <v>3</v>
      </c>
      <c r="J23" s="30">
        <f t="shared" si="8"/>
        <v>0.22912878474779169</v>
      </c>
      <c r="K23" s="30">
        <f t="shared" si="9"/>
        <v>3.4455456353051375</v>
      </c>
      <c r="L23" s="30" t="str">
        <f t="shared" si="10"/>
        <v>ОДНОРОДНЫЕ</v>
      </c>
      <c r="M23" s="29">
        <f t="shared" si="11"/>
        <v>232750.00000000003</v>
      </c>
    </row>
    <row r="24" spans="1:15" s="28" customFormat="1" ht="45" x14ac:dyDescent="0.25">
      <c r="A24" s="4">
        <v>5</v>
      </c>
      <c r="B24" s="26" t="s">
        <v>33</v>
      </c>
      <c r="C24" s="30" t="s">
        <v>45</v>
      </c>
      <c r="D24" s="31">
        <v>1000</v>
      </c>
      <c r="E24" s="9">
        <v>21</v>
      </c>
      <c r="F24" s="5">
        <v>21.4</v>
      </c>
      <c r="G24" s="29">
        <v>20</v>
      </c>
      <c r="H24" s="29">
        <f t="shared" si="6"/>
        <v>20.8</v>
      </c>
      <c r="I24" s="30">
        <f t="shared" si="7"/>
        <v>3</v>
      </c>
      <c r="J24" s="30">
        <f t="shared" si="8"/>
        <v>0.72111025509279725</v>
      </c>
      <c r="K24" s="30">
        <f t="shared" si="9"/>
        <v>3.4668762264076789</v>
      </c>
      <c r="L24" s="30" t="str">
        <f t="shared" si="10"/>
        <v>ОДНОРОДНЫЕ</v>
      </c>
      <c r="M24" s="29">
        <f t="shared" si="11"/>
        <v>20800</v>
      </c>
    </row>
    <row r="25" spans="1:15" s="28" customFormat="1" ht="30" x14ac:dyDescent="0.25">
      <c r="A25" s="4">
        <v>6</v>
      </c>
      <c r="B25" s="27" t="s">
        <v>34</v>
      </c>
      <c r="C25" s="30" t="s">
        <v>45</v>
      </c>
      <c r="D25" s="31">
        <v>35000</v>
      </c>
      <c r="E25" s="9">
        <v>6.8</v>
      </c>
      <c r="F25" s="5">
        <v>7</v>
      </c>
      <c r="G25" s="29">
        <v>6.5</v>
      </c>
      <c r="H25" s="29">
        <f t="shared" si="6"/>
        <v>6.7666666666666666</v>
      </c>
      <c r="I25" s="30">
        <f t="shared" si="7"/>
        <v>3</v>
      </c>
      <c r="J25" s="30">
        <f t="shared" si="8"/>
        <v>0.25166114784235832</v>
      </c>
      <c r="K25" s="30">
        <f t="shared" si="9"/>
        <v>3.7191302636801726</v>
      </c>
      <c r="L25" s="30" t="str">
        <f t="shared" si="10"/>
        <v>ОДНОРОДНЫЕ</v>
      </c>
      <c r="M25" s="29">
        <f t="shared" si="11"/>
        <v>236833.33333333334</v>
      </c>
    </row>
    <row r="26" spans="1:15" s="28" customFormat="1" ht="45" x14ac:dyDescent="0.25">
      <c r="A26" s="4">
        <v>7</v>
      </c>
      <c r="B26" s="27" t="s">
        <v>35</v>
      </c>
      <c r="C26" s="30" t="s">
        <v>44</v>
      </c>
      <c r="D26" s="31">
        <v>30000</v>
      </c>
      <c r="E26" s="9">
        <v>9.5</v>
      </c>
      <c r="F26" s="5">
        <v>9.6999999999999993</v>
      </c>
      <c r="G26" s="29">
        <v>9</v>
      </c>
      <c r="H26" s="29">
        <f t="shared" si="6"/>
        <v>9.4</v>
      </c>
      <c r="I26" s="30">
        <f t="shared" si="7"/>
        <v>3</v>
      </c>
      <c r="J26" s="30">
        <f t="shared" si="8"/>
        <v>0.36055512754639862</v>
      </c>
      <c r="K26" s="30">
        <f t="shared" si="9"/>
        <v>3.8356928462382833</v>
      </c>
      <c r="L26" s="30" t="str">
        <f t="shared" si="10"/>
        <v>ОДНОРОДНЫЕ</v>
      </c>
      <c r="M26" s="29">
        <f t="shared" si="11"/>
        <v>282000</v>
      </c>
    </row>
    <row r="27" spans="1:15" s="28" customFormat="1" ht="30" x14ac:dyDescent="0.25">
      <c r="A27" s="4">
        <v>8</v>
      </c>
      <c r="B27" s="27" t="s">
        <v>36</v>
      </c>
      <c r="C27" s="30" t="s">
        <v>45</v>
      </c>
      <c r="D27" s="31">
        <v>1000</v>
      </c>
      <c r="E27" s="9">
        <v>6.7</v>
      </c>
      <c r="F27" s="5">
        <v>6.85</v>
      </c>
      <c r="G27" s="29">
        <v>6.4</v>
      </c>
      <c r="H27" s="29">
        <f t="shared" si="6"/>
        <v>6.6500000000000012</v>
      </c>
      <c r="I27" s="30">
        <f t="shared" si="7"/>
        <v>3</v>
      </c>
      <c r="J27" s="30">
        <f t="shared" si="8"/>
        <v>0.22912878474779169</v>
      </c>
      <c r="K27" s="30">
        <f t="shared" si="9"/>
        <v>3.4455456353051375</v>
      </c>
      <c r="L27" s="30" t="str">
        <f t="shared" si="10"/>
        <v>ОДНОРОДНЫЕ</v>
      </c>
      <c r="M27" s="29">
        <f t="shared" si="11"/>
        <v>6650.0000000000009</v>
      </c>
    </row>
    <row r="28" spans="1:15" s="28" customFormat="1" ht="45" x14ac:dyDescent="0.25">
      <c r="A28" s="4">
        <v>9</v>
      </c>
      <c r="B28" s="27" t="s">
        <v>37</v>
      </c>
      <c r="C28" s="30" t="s">
        <v>45</v>
      </c>
      <c r="D28" s="31">
        <v>10000</v>
      </c>
      <c r="E28" s="9">
        <v>6.7</v>
      </c>
      <c r="F28" s="5">
        <v>6.85</v>
      </c>
      <c r="G28" s="29">
        <v>6.4</v>
      </c>
      <c r="H28" s="29">
        <f t="shared" si="6"/>
        <v>6.6500000000000012</v>
      </c>
      <c r="I28" s="30">
        <f t="shared" si="7"/>
        <v>3</v>
      </c>
      <c r="J28" s="30">
        <f t="shared" si="8"/>
        <v>0.22912878474779169</v>
      </c>
      <c r="K28" s="30">
        <f t="shared" si="9"/>
        <v>3.4455456353051375</v>
      </c>
      <c r="L28" s="30" t="str">
        <f t="shared" si="10"/>
        <v>ОДНОРОДНЫЕ</v>
      </c>
      <c r="M28" s="29">
        <f t="shared" si="11"/>
        <v>66500.000000000015</v>
      </c>
    </row>
    <row r="29" spans="1:15" s="28" customFormat="1" ht="45" x14ac:dyDescent="0.25">
      <c r="A29" s="4">
        <v>10</v>
      </c>
      <c r="B29" s="27" t="s">
        <v>38</v>
      </c>
      <c r="C29" s="30" t="s">
        <v>45</v>
      </c>
      <c r="D29" s="31">
        <v>500</v>
      </c>
      <c r="E29" s="9">
        <v>36.25</v>
      </c>
      <c r="F29" s="5">
        <v>37</v>
      </c>
      <c r="G29" s="29">
        <v>34.5</v>
      </c>
      <c r="H29" s="29">
        <f t="shared" si="6"/>
        <v>35.916666666666664</v>
      </c>
      <c r="I29" s="30">
        <f t="shared" si="7"/>
        <v>3</v>
      </c>
      <c r="J29" s="30">
        <f t="shared" si="8"/>
        <v>1.282900359861721</v>
      </c>
      <c r="K29" s="30">
        <f t="shared" si="9"/>
        <v>3.5718803522832139</v>
      </c>
      <c r="L29" s="30" t="str">
        <f t="shared" si="10"/>
        <v>ОДНОРОДНЫЕ</v>
      </c>
      <c r="M29" s="29">
        <f t="shared" si="11"/>
        <v>17958.333333333332</v>
      </c>
    </row>
    <row r="30" spans="1:15" s="23" customFormat="1" ht="30" x14ac:dyDescent="0.25">
      <c r="A30" s="4">
        <v>11</v>
      </c>
      <c r="B30" s="27" t="s">
        <v>39</v>
      </c>
      <c r="C30" s="30" t="s">
        <v>46</v>
      </c>
      <c r="D30" s="31">
        <v>60</v>
      </c>
      <c r="E30" s="9">
        <v>2625</v>
      </c>
      <c r="F30" s="5">
        <v>2677.5</v>
      </c>
      <c r="G30" s="24">
        <v>2500</v>
      </c>
      <c r="H30" s="24">
        <f t="shared" ref="H30:H33" si="12">AVERAGE(E30:G30)</f>
        <v>2600.8333333333335</v>
      </c>
      <c r="I30" s="25">
        <f t="shared" ref="I30:I33" si="13" xml:space="preserve"> COUNT(E30:G30)</f>
        <v>3</v>
      </c>
      <c r="J30" s="25">
        <f t="shared" ref="J30:J33" si="14">STDEV(E30:G30)</f>
        <v>91.184337105301879</v>
      </c>
      <c r="K30" s="25">
        <f t="shared" ref="K30:K33" si="15">J30/H30*100</f>
        <v>3.5059661815559835</v>
      </c>
      <c r="L30" s="25" t="str">
        <f t="shared" ref="L30:L33" si="16">IF(K30&lt;33,"ОДНОРОДНЫЕ","НЕОДНОРОДНЫЕ")</f>
        <v>ОДНОРОДНЫЕ</v>
      </c>
      <c r="M30" s="24">
        <f t="shared" ref="M30:M33" si="17">D30*H30</f>
        <v>156050</v>
      </c>
      <c r="O30" s="28"/>
    </row>
    <row r="31" spans="1:15" s="23" customFormat="1" ht="30" x14ac:dyDescent="0.25">
      <c r="A31" s="4">
        <v>12</v>
      </c>
      <c r="B31" s="27" t="s">
        <v>40</v>
      </c>
      <c r="C31" s="30" t="s">
        <v>45</v>
      </c>
      <c r="D31" s="31">
        <v>40000</v>
      </c>
      <c r="E31" s="9">
        <v>14</v>
      </c>
      <c r="F31" s="5">
        <v>14.3</v>
      </c>
      <c r="G31" s="24">
        <v>13.3</v>
      </c>
      <c r="H31" s="24">
        <f t="shared" si="12"/>
        <v>13.866666666666667</v>
      </c>
      <c r="I31" s="25">
        <f t="shared" si="13"/>
        <v>3</v>
      </c>
      <c r="J31" s="25">
        <f t="shared" si="14"/>
        <v>0.51316014394468834</v>
      </c>
      <c r="K31" s="25">
        <f t="shared" si="15"/>
        <v>3.7006741149857332</v>
      </c>
      <c r="L31" s="25" t="str">
        <f t="shared" si="16"/>
        <v>ОДНОРОДНЫЕ</v>
      </c>
      <c r="M31" s="24">
        <f t="shared" si="17"/>
        <v>554666.66666666663</v>
      </c>
      <c r="O31" s="28"/>
    </row>
    <row r="32" spans="1:15" s="23" customFormat="1" ht="30" x14ac:dyDescent="0.25">
      <c r="A32" s="4">
        <v>13</v>
      </c>
      <c r="B32" s="26" t="s">
        <v>41</v>
      </c>
      <c r="C32" s="30" t="s">
        <v>45</v>
      </c>
      <c r="D32" s="31">
        <v>2640</v>
      </c>
      <c r="E32" s="9">
        <v>15.7</v>
      </c>
      <c r="F32" s="5">
        <v>16</v>
      </c>
      <c r="G32" s="24">
        <v>14.9</v>
      </c>
      <c r="H32" s="24">
        <f t="shared" si="12"/>
        <v>15.533333333333333</v>
      </c>
      <c r="I32" s="25">
        <f t="shared" si="13"/>
        <v>3</v>
      </c>
      <c r="J32" s="25">
        <f t="shared" si="14"/>
        <v>0.56862407030773243</v>
      </c>
      <c r="K32" s="25">
        <f t="shared" si="15"/>
        <v>3.6606699805218827</v>
      </c>
      <c r="L32" s="25" t="str">
        <f t="shared" si="16"/>
        <v>ОДНОРОДНЫЕ</v>
      </c>
      <c r="M32" s="24">
        <f t="shared" si="17"/>
        <v>41008</v>
      </c>
      <c r="O32" s="28"/>
    </row>
    <row r="33" spans="1:15" s="23" customFormat="1" ht="45" x14ac:dyDescent="0.25">
      <c r="A33" s="4">
        <v>14</v>
      </c>
      <c r="B33" s="26" t="s">
        <v>42</v>
      </c>
      <c r="C33" s="30" t="s">
        <v>45</v>
      </c>
      <c r="D33" s="31">
        <v>1000</v>
      </c>
      <c r="E33" s="9">
        <v>30.5</v>
      </c>
      <c r="F33" s="5">
        <v>31.1</v>
      </c>
      <c r="G33" s="24">
        <v>29</v>
      </c>
      <c r="H33" s="24">
        <f t="shared" si="12"/>
        <v>30.2</v>
      </c>
      <c r="I33" s="25">
        <f t="shared" si="13"/>
        <v>3</v>
      </c>
      <c r="J33" s="25">
        <f t="shared" si="14"/>
        <v>1.0816653826391973</v>
      </c>
      <c r="K33" s="25">
        <f t="shared" si="15"/>
        <v>3.5816734524476734</v>
      </c>
      <c r="L33" s="25" t="str">
        <f t="shared" si="16"/>
        <v>ОДНОРОДНЫЕ</v>
      </c>
      <c r="M33" s="24">
        <f t="shared" si="17"/>
        <v>30200</v>
      </c>
      <c r="O33" s="28"/>
    </row>
    <row r="34" spans="1:15" ht="45" x14ac:dyDescent="0.25">
      <c r="A34" s="4">
        <v>15</v>
      </c>
      <c r="B34" s="26" t="s">
        <v>43</v>
      </c>
      <c r="C34" s="30" t="s">
        <v>45</v>
      </c>
      <c r="D34" s="31">
        <v>500</v>
      </c>
      <c r="E34" s="9">
        <v>30.5</v>
      </c>
      <c r="F34" s="5">
        <v>31.1</v>
      </c>
      <c r="G34" s="15">
        <v>29</v>
      </c>
      <c r="H34" s="15">
        <f t="shared" ref="H34" si="18">AVERAGE(E34:G34)</f>
        <v>30.2</v>
      </c>
      <c r="I34" s="17">
        <f t="shared" ref="I34" si="19" xml:space="preserve"> COUNT(E34:G34)</f>
        <v>3</v>
      </c>
      <c r="J34" s="17">
        <f t="shared" ref="J34" si="20">STDEV(E34:G34)</f>
        <v>1.0816653826391973</v>
      </c>
      <c r="K34" s="17">
        <f t="shared" ref="K34" si="21">J34/H34*100</f>
        <v>3.5816734524476734</v>
      </c>
      <c r="L34" s="17" t="str">
        <f t="shared" ref="L34" si="22">IF(K34&lt;33,"ОДНОРОДНЫЕ","НЕОДНОРОДНЫЕ")</f>
        <v>ОДНОРОДНЫЕ</v>
      </c>
      <c r="M34" s="15">
        <f t="shared" ref="M34" si="23">D34*H34</f>
        <v>15100</v>
      </c>
      <c r="O34" s="28"/>
    </row>
    <row r="35" spans="1:15" x14ac:dyDescent="0.25">
      <c r="A35" s="4"/>
      <c r="B35" s="11"/>
      <c r="C35" s="10"/>
      <c r="D35" s="6"/>
      <c r="E35" s="22">
        <f>SUMPRODUCT($D$20:$D$34,E20:E34)</f>
        <v>1914323</v>
      </c>
      <c r="F35" s="29">
        <f t="shared" ref="F35:G35" si="24">SUMPRODUCT($D$20:$D$34,F20:F34)</f>
        <v>1957470</v>
      </c>
      <c r="G35" s="29">
        <f t="shared" si="24"/>
        <v>1821686</v>
      </c>
      <c r="H35" s="15"/>
      <c r="I35" s="17"/>
      <c r="J35" s="17"/>
      <c r="K35" s="17"/>
      <c r="L35" s="17"/>
      <c r="M35" s="3">
        <f>SUM(M20:M34)</f>
        <v>1897826.3333333335</v>
      </c>
    </row>
    <row r="37" spans="1:15" x14ac:dyDescent="0.25">
      <c r="A37" s="37" t="s">
        <v>20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5" x14ac:dyDescent="0.25">
      <c r="A38" s="38" t="s">
        <v>19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5" ht="1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5" s="8" customFormat="1" ht="38.25" customHeight="1" x14ac:dyDescent="0.25">
      <c r="A40" s="33" t="s">
        <v>47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7"/>
      <c r="O40" s="7"/>
    </row>
    <row r="42" spans="1:15" x14ac:dyDescent="0.25">
      <c r="J42" s="19"/>
    </row>
    <row r="46" spans="1:15" x14ac:dyDescent="0.25">
      <c r="L46" s="19"/>
    </row>
  </sheetData>
  <mergeCells count="18">
    <mergeCell ref="G3:M3"/>
    <mergeCell ref="B18:B19"/>
    <mergeCell ref="C18:D18"/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3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2023-05-17T06:53:12Z</dcterms:modified>
</cp:coreProperties>
</file>