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Q27" i="1"/>
  <c r="L20" i="1"/>
  <c r="Q20" i="1" s="1"/>
  <c r="M20" i="1"/>
  <c r="N20" i="1"/>
  <c r="O20" i="1" s="1"/>
  <c r="P20" i="1" s="1"/>
  <c r="L21" i="1"/>
  <c r="Q21" i="1" s="1"/>
  <c r="M21" i="1"/>
  <c r="N21" i="1"/>
  <c r="O21" i="1" s="1"/>
  <c r="P21" i="1" s="1"/>
  <c r="L22" i="1"/>
  <c r="Q22" i="1" s="1"/>
  <c r="M22" i="1"/>
  <c r="N22" i="1"/>
  <c r="O22" i="1" s="1"/>
  <c r="P22" i="1" s="1"/>
  <c r="L23" i="1"/>
  <c r="Q23" i="1" s="1"/>
  <c r="M23" i="1"/>
  <c r="N23" i="1"/>
  <c r="O23" i="1"/>
  <c r="P23" i="1"/>
  <c r="L24" i="1"/>
  <c r="Q24" i="1" s="1"/>
  <c r="M24" i="1"/>
  <c r="N24" i="1"/>
  <c r="O24" i="1" s="1"/>
  <c r="P24" i="1" s="1"/>
  <c r="L25" i="1"/>
  <c r="Q25" i="1" s="1"/>
  <c r="M25" i="1"/>
  <c r="N25" i="1"/>
  <c r="O25" i="1" s="1"/>
  <c r="P25" i="1" s="1"/>
  <c r="Q26" i="1"/>
  <c r="N26" i="1"/>
  <c r="O26" i="1" s="1"/>
  <c r="P26" i="1" s="1"/>
  <c r="M26" i="1"/>
  <c r="K27" i="1"/>
  <c r="L26" i="1"/>
  <c r="J27" i="1"/>
  <c r="F27" i="1"/>
  <c r="G27" i="1"/>
  <c r="H27" i="1"/>
  <c r="I27" i="1"/>
  <c r="E27" i="1"/>
</calcChain>
</file>

<file path=xl/sharedStrings.xml><?xml version="1.0" encoding="utf-8"?>
<sst xmlns="http://schemas.openxmlformats.org/spreadsheetml/2006/main" count="62" uniqueCount="51">
  <si>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</si>
  <si>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</si>
  <si>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</si>
  <si>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</si>
  <si>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</si>
  <si>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</si>
  <si>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</si>
  <si>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</si>
  <si>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</si>
  <si>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</si>
  <si>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</si>
  <si>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</si>
  <si>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</si>
  <si>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</si>
  <si>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</si>
  <si>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</si>
  <si>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</si>
  <si>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</si>
  <si>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</si>
  <si>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</si>
  <si>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</si>
  <si>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</si>
  <si>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</si>
  <si>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</si>
  <si>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</si>
  <si>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</si>
  <si>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</si>
  <si>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</si>
  <si>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</si>
  <si>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</si>
  <si>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</si>
  <si>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 xml:space="preserve">на поставку лекарственных препаратов, влияющих на кроветворение и кровь </t>
  </si>
  <si>
    <t xml:space="preserve">Этилметилгидроксипиридина сукцинат </t>
  </si>
  <si>
    <t>Севофлуран</t>
  </si>
  <si>
    <t>Гидроксизин</t>
  </si>
  <si>
    <t>Глицин</t>
  </si>
  <si>
    <t>Инозин+Никотинамид+Рибофлавин+ Янтарная кислота</t>
  </si>
  <si>
    <t>Бупивакаин</t>
  </si>
  <si>
    <t xml:space="preserve">Пипофезин </t>
  </si>
  <si>
    <t>Уп</t>
  </si>
  <si>
    <t>Шт</t>
  </si>
  <si>
    <t>Источник № 7</t>
  </si>
  <si>
    <t>КП вх.68-04/23 от 20.04.2023</t>
  </si>
  <si>
    <t>КП вх.71-04/23 от 20.04.2023</t>
  </si>
  <si>
    <t>КП вх.92-04/23 от 21.04.2023</t>
  </si>
  <si>
    <t>КП вх.86-04/23 от 21.04.2023</t>
  </si>
  <si>
    <t>КП вх.69-04/23 от 20.04.2023</t>
  </si>
  <si>
    <t>КП вх.70-04/23 от 20.04.2023</t>
  </si>
  <si>
    <t>Система электронного заказа "ФармКомандир"</t>
  </si>
  <si>
    <t>№ 120-23</t>
  </si>
  <si>
    <t>Начальная (максимальная) цена договора устанавливается в размере 1 175 822,08 руб. (один миллион сто семьдесят пять тысяч восемьсот двадцать два рубля восемь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</si>
</sst>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2" fillId="0" borderId="0" xfId="0" applyFont="1" applyFill="1" applyAlignment="1">
      <alignment horizontal="right" indent="15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zoomScale="85" zoomScaleNormal="85" zoomScalePageLayoutView="70" workbookViewId="0">
      <selection activeCell="C39" sqref="C39"/>
    </sheetView>
  </sheetViews>
  <sheetFormatPr defaultRowHeight="15" x14ac:dyDescent="0.25"/>
  <cols>
    <col min="1" max="1" width="6.140625" style="33" bestFit="1" customWidth="1"/>
    <col min="2" max="2" width="52.7109375" style="33" customWidth="1"/>
    <col min="3" max="3" width="11.7109375" style="33" customWidth="1"/>
    <col min="4" max="4" width="7.140625" style="33" bestFit="1" customWidth="1"/>
    <col min="5" max="5" width="16.5703125" style="39" customWidth="1"/>
    <col min="6" max="6" width="16.28515625" style="39" customWidth="1"/>
    <col min="7" max="10" width="15.42578125" style="39" customWidth="1"/>
    <col min="11" max="11" width="17.42578125" style="39" customWidth="1"/>
    <col min="12" max="12" width="13.7109375" style="39" customWidth="1"/>
    <col min="13" max="13" width="9.42578125" style="33" customWidth="1"/>
    <col min="14" max="14" width="12.5703125" style="33" customWidth="1"/>
    <col min="15" max="15" width="10.28515625" style="33" customWidth="1"/>
    <col min="16" max="16" width="22.42578125" style="33" bestFit="1" customWidth="1"/>
    <col min="17" max="17" width="17.5703125" style="39" customWidth="1"/>
    <col min="18" max="18" width="9.140625" style="33"/>
    <col min="19" max="19" width="9.7109375" style="33" bestFit="1" customWidth="1"/>
    <col min="20" max="20" width="10.7109375" style="33" bestFit="1" customWidth="1"/>
    <col min="21" max="21" width="11.7109375" style="33" bestFit="1" customWidth="1"/>
    <col min="22" max="22" width="10.7109375" style="33" bestFit="1" customWidth="1"/>
    <col min="23" max="16384" width="9.140625" style="33"/>
  </cols>
  <sheetData>
    <row r="1" spans="1:17" x14ac:dyDescent="0.25">
      <c r="A1" s="13"/>
      <c r="B1" s="13"/>
      <c r="C1" s="13"/>
      <c r="D1" s="13"/>
      <c r="E1" s="1"/>
      <c r="F1" s="1"/>
      <c r="G1" s="1"/>
      <c r="H1" s="1"/>
      <c r="I1" s="1"/>
      <c r="J1" s="1"/>
      <c r="K1" s="1"/>
      <c r="L1" s="1"/>
      <c r="M1" s="13"/>
      <c r="N1" s="13"/>
      <c r="O1" s="13"/>
      <c r="P1" s="13"/>
      <c r="Q1" s="36" t="s">
        <v>21</v>
      </c>
    </row>
    <row r="2" spans="1:17" ht="14.45" customHeight="1" x14ac:dyDescent="0.25">
      <c r="A2" s="13"/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3"/>
      <c r="N2" s="13"/>
      <c r="O2" s="13"/>
      <c r="P2" s="13"/>
      <c r="Q2" s="36" t="s">
        <v>22</v>
      </c>
    </row>
    <row r="3" spans="1:17" x14ac:dyDescent="0.25">
      <c r="A3" s="13"/>
      <c r="B3" s="13"/>
      <c r="C3" s="13"/>
      <c r="D3" s="13"/>
      <c r="E3" s="1"/>
      <c r="F3" s="1"/>
      <c r="G3" s="37" t="s">
        <v>31</v>
      </c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x14ac:dyDescent="0.25">
      <c r="A4" s="13"/>
      <c r="B4" s="13"/>
      <c r="C4" s="13"/>
      <c r="D4" s="13"/>
      <c r="E4" s="1"/>
      <c r="F4" s="1"/>
      <c r="G4" s="32"/>
      <c r="H4" s="32"/>
      <c r="I4" s="32"/>
      <c r="J4" s="32"/>
      <c r="K4" s="32"/>
      <c r="L4" s="32"/>
      <c r="M4" s="35"/>
      <c r="N4" s="35"/>
      <c r="O4" s="35"/>
      <c r="P4" s="35"/>
      <c r="Q4" s="38" t="s">
        <v>24</v>
      </c>
    </row>
    <row r="5" spans="1:17" x14ac:dyDescent="0.25">
      <c r="A5" s="13"/>
      <c r="B5" s="13"/>
      <c r="C5" s="13"/>
      <c r="D5" s="13"/>
      <c r="E5" s="1"/>
      <c r="F5" s="1"/>
      <c r="G5" s="32"/>
      <c r="H5" s="32"/>
      <c r="I5" s="32"/>
      <c r="J5" s="32"/>
      <c r="K5" s="32"/>
      <c r="L5" s="32"/>
      <c r="M5" s="35"/>
      <c r="N5" s="35"/>
      <c r="O5" s="35"/>
      <c r="P5" s="35"/>
      <c r="Q5" s="38" t="s">
        <v>23</v>
      </c>
    </row>
    <row r="6" spans="1:17" ht="14.45" customHeight="1" x14ac:dyDescent="0.25">
      <c r="A6" s="13"/>
      <c r="B6" s="13"/>
      <c r="C6" s="13"/>
      <c r="D6" s="13"/>
      <c r="E6" s="1"/>
      <c r="F6" s="1"/>
      <c r="G6" s="32"/>
      <c r="H6" s="32"/>
      <c r="I6" s="32"/>
      <c r="J6" s="32"/>
      <c r="K6" s="32"/>
      <c r="L6" s="32"/>
      <c r="M6" s="35"/>
      <c r="N6" s="35"/>
      <c r="O6" s="35"/>
      <c r="P6" s="35"/>
      <c r="Q6" s="38" t="s">
        <v>49</v>
      </c>
    </row>
    <row r="7" spans="1:17" x14ac:dyDescent="0.25">
      <c r="A7" s="13"/>
      <c r="B7" s="13"/>
      <c r="C7" s="13"/>
      <c r="D7" s="13"/>
      <c r="E7" s="1"/>
      <c r="F7" s="1"/>
      <c r="G7" s="32"/>
      <c r="H7" s="32"/>
      <c r="I7" s="32"/>
      <c r="J7" s="32"/>
      <c r="K7" s="32"/>
      <c r="L7" s="32"/>
      <c r="M7" s="35"/>
      <c r="N7" s="35"/>
      <c r="O7" s="35"/>
      <c r="P7" s="35"/>
      <c r="Q7" s="32"/>
    </row>
    <row r="8" spans="1:17" x14ac:dyDescent="0.25">
      <c r="A8" s="13"/>
      <c r="B8" s="13"/>
      <c r="C8" s="13"/>
      <c r="D8" s="13"/>
      <c r="E8" s="1"/>
      <c r="F8" s="1"/>
      <c r="G8" s="32"/>
      <c r="H8" s="32"/>
      <c r="I8" s="32"/>
      <c r="J8" s="32"/>
      <c r="K8" s="32"/>
      <c r="L8" s="32"/>
      <c r="M8" s="35"/>
      <c r="N8" s="35"/>
      <c r="O8" s="35"/>
      <c r="P8" s="35"/>
      <c r="Q8" s="9" t="s">
        <v>13</v>
      </c>
    </row>
    <row r="9" spans="1:17" x14ac:dyDescent="0.25">
      <c r="A9" s="13"/>
      <c r="B9" s="13"/>
      <c r="C9" s="13"/>
      <c r="D9" s="13"/>
      <c r="E9" s="1"/>
      <c r="F9" s="1"/>
      <c r="G9" s="1"/>
      <c r="H9" s="1"/>
      <c r="I9" s="1"/>
      <c r="J9" s="1"/>
      <c r="K9" s="1"/>
      <c r="L9" s="1"/>
      <c r="M9" s="13"/>
      <c r="N9" s="13"/>
      <c r="O9" s="13"/>
      <c r="P9" s="13"/>
      <c r="Q9" s="34" t="s">
        <v>18</v>
      </c>
    </row>
    <row r="10" spans="1:17" x14ac:dyDescent="0.25">
      <c r="A10" s="13"/>
      <c r="B10" s="13"/>
      <c r="C10" s="13"/>
      <c r="D10" s="13"/>
      <c r="E10" s="1"/>
      <c r="F10" s="1"/>
      <c r="G10" s="1"/>
      <c r="H10" s="1"/>
      <c r="I10" s="1"/>
      <c r="J10" s="1"/>
      <c r="K10" s="1"/>
      <c r="L10" s="1"/>
      <c r="M10" s="13"/>
      <c r="N10" s="13"/>
      <c r="O10" s="13"/>
      <c r="P10" s="13"/>
      <c r="Q10" s="34" t="s">
        <v>14</v>
      </c>
    </row>
    <row r="11" spans="1:17" x14ac:dyDescent="0.25">
      <c r="A11" s="13"/>
      <c r="B11" s="13"/>
      <c r="C11" s="13"/>
      <c r="D11" s="13"/>
      <c r="E11" s="1"/>
      <c r="F11" s="1"/>
      <c r="G11" s="1"/>
      <c r="H11" s="1"/>
      <c r="I11" s="1"/>
      <c r="J11" s="1"/>
      <c r="K11" s="1"/>
      <c r="L11" s="1"/>
      <c r="M11" s="13"/>
      <c r="N11" s="13"/>
      <c r="O11" s="13"/>
      <c r="P11" s="13"/>
      <c r="Q11" s="1"/>
    </row>
    <row r="12" spans="1:17" ht="28.9" customHeight="1" x14ac:dyDescent="0.25">
      <c r="A12" s="13"/>
      <c r="B12" s="13"/>
      <c r="C12" s="13"/>
      <c r="D12" s="13"/>
      <c r="E12" s="1"/>
      <c r="F12" s="1"/>
      <c r="G12" s="1"/>
      <c r="H12" s="1"/>
      <c r="I12" s="1"/>
      <c r="J12" s="1"/>
      <c r="K12" s="1"/>
      <c r="L12" s="1"/>
      <c r="M12" s="13"/>
      <c r="N12" s="19" t="s">
        <v>17</v>
      </c>
      <c r="O12" s="19"/>
      <c r="P12" s="13"/>
      <c r="Q12" s="1" t="s">
        <v>15</v>
      </c>
    </row>
    <row r="13" spans="1:17" x14ac:dyDescent="0.25">
      <c r="A13" s="13"/>
      <c r="B13" s="13"/>
      <c r="C13" s="13"/>
      <c r="D13" s="13"/>
      <c r="E13" s="1"/>
      <c r="F13" s="1"/>
      <c r="G13" s="1"/>
      <c r="H13" s="1"/>
      <c r="I13" s="1"/>
      <c r="J13" s="1"/>
      <c r="K13" s="1"/>
      <c r="L13" s="1"/>
      <c r="M13" s="13"/>
      <c r="N13" s="13"/>
      <c r="O13" s="13"/>
      <c r="P13" s="13"/>
      <c r="Q13" s="1"/>
    </row>
    <row r="14" spans="1:17" x14ac:dyDescent="0.25">
      <c r="A14" s="13"/>
      <c r="B14" s="19" t="s">
        <v>16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"/>
    </row>
    <row r="15" spans="1:17" hidden="1" x14ac:dyDescent="0.25">
      <c r="A15" s="13"/>
      <c r="B15" s="13"/>
      <c r="C15" s="13"/>
      <c r="D15" s="13"/>
      <c r="E15" s="1"/>
      <c r="F15" s="1"/>
      <c r="G15" s="1"/>
      <c r="H15" s="1"/>
      <c r="I15" s="1"/>
      <c r="J15" s="1"/>
      <c r="K15" s="1"/>
      <c r="L15" s="1"/>
      <c r="M15" s="13"/>
      <c r="N15" s="13"/>
      <c r="O15" s="13"/>
      <c r="P15" s="13"/>
      <c r="Q15" s="1"/>
    </row>
    <row r="16" spans="1:17" x14ac:dyDescent="0.25">
      <c r="A16" s="13"/>
      <c r="B16" s="13"/>
      <c r="C16" s="13"/>
      <c r="D16" s="13"/>
      <c r="E16" s="1"/>
      <c r="F16" s="1"/>
      <c r="G16" s="1"/>
      <c r="H16" s="1"/>
      <c r="I16" s="1"/>
      <c r="J16" s="1"/>
      <c r="K16" s="1"/>
      <c r="L16" s="1"/>
      <c r="M16" s="13"/>
      <c r="N16" s="13"/>
      <c r="O16" s="13"/>
      <c r="P16" s="13"/>
      <c r="Q16" s="1"/>
    </row>
    <row r="17" spans="1:19" ht="62.25" customHeight="1" x14ac:dyDescent="0.25">
      <c r="A17" s="23" t="s">
        <v>11</v>
      </c>
      <c r="B17" s="24"/>
      <c r="C17" s="25">
        <f>SUM(Q20:Q26)</f>
        <v>1175822.0752380954</v>
      </c>
      <c r="D17" s="24"/>
      <c r="E17" s="10" t="s">
        <v>42</v>
      </c>
      <c r="F17" s="10" t="s">
        <v>43</v>
      </c>
      <c r="G17" s="10" t="s">
        <v>44</v>
      </c>
      <c r="H17" s="10" t="s">
        <v>45</v>
      </c>
      <c r="I17" s="10" t="s">
        <v>46</v>
      </c>
      <c r="J17" s="10" t="s">
        <v>47</v>
      </c>
      <c r="K17" s="10" t="s">
        <v>48</v>
      </c>
      <c r="L17" s="14"/>
      <c r="M17" s="11"/>
      <c r="N17" s="11"/>
      <c r="O17" s="11"/>
      <c r="P17" s="11"/>
      <c r="Q17" s="14"/>
    </row>
    <row r="18" spans="1:19" ht="30" customHeight="1" x14ac:dyDescent="0.25">
      <c r="A18" s="28" t="s">
        <v>0</v>
      </c>
      <c r="B18" s="28" t="s">
        <v>1</v>
      </c>
      <c r="C18" s="28" t="s">
        <v>2</v>
      </c>
      <c r="D18" s="28"/>
      <c r="E18" s="14" t="s">
        <v>25</v>
      </c>
      <c r="F18" s="14" t="s">
        <v>26</v>
      </c>
      <c r="G18" s="14" t="s">
        <v>27</v>
      </c>
      <c r="H18" s="14" t="s">
        <v>28</v>
      </c>
      <c r="I18" s="14" t="s">
        <v>29</v>
      </c>
      <c r="J18" s="14" t="s">
        <v>30</v>
      </c>
      <c r="K18" s="14" t="s">
        <v>41</v>
      </c>
      <c r="L18" s="26" t="s">
        <v>12</v>
      </c>
      <c r="M18" s="28" t="s">
        <v>8</v>
      </c>
      <c r="N18" s="28" t="s">
        <v>9</v>
      </c>
      <c r="O18" s="28" t="s">
        <v>10</v>
      </c>
      <c r="P18" s="28" t="s">
        <v>6</v>
      </c>
      <c r="Q18" s="22" t="s">
        <v>7</v>
      </c>
    </row>
    <row r="19" spans="1:19" x14ac:dyDescent="0.25">
      <c r="A19" s="29"/>
      <c r="B19" s="29"/>
      <c r="C19" s="12" t="s">
        <v>3</v>
      </c>
      <c r="D19" s="12" t="s">
        <v>4</v>
      </c>
      <c r="E19" s="15" t="s">
        <v>5</v>
      </c>
      <c r="F19" s="14" t="s">
        <v>5</v>
      </c>
      <c r="G19" s="15" t="s">
        <v>5</v>
      </c>
      <c r="H19" s="15" t="s">
        <v>5</v>
      </c>
      <c r="I19" s="15" t="s">
        <v>5</v>
      </c>
      <c r="J19" s="15" t="s">
        <v>5</v>
      </c>
      <c r="K19" s="15" t="s">
        <v>5</v>
      </c>
      <c r="L19" s="27"/>
      <c r="M19" s="28"/>
      <c r="N19" s="28"/>
      <c r="O19" s="28"/>
      <c r="P19" s="28"/>
      <c r="Q19" s="22"/>
    </row>
    <row r="20" spans="1:19" x14ac:dyDescent="0.25">
      <c r="A20" s="3">
        <v>1</v>
      </c>
      <c r="B20" s="8" t="s">
        <v>36</v>
      </c>
      <c r="C20" s="11" t="s">
        <v>39</v>
      </c>
      <c r="D20" s="11">
        <v>100</v>
      </c>
      <c r="E20" s="31">
        <v>1352.85</v>
      </c>
      <c r="F20" s="31">
        <v>1351.76</v>
      </c>
      <c r="G20" s="31">
        <v>1352</v>
      </c>
      <c r="H20" s="31">
        <v>1352.15</v>
      </c>
      <c r="I20" s="31">
        <v>1359</v>
      </c>
      <c r="J20" s="31">
        <v>1401.5</v>
      </c>
      <c r="K20" s="31"/>
      <c r="L20" s="14">
        <f t="shared" ref="L20" si="0">AVERAGE(E20:K20)</f>
        <v>1361.5433333333333</v>
      </c>
      <c r="M20" s="11">
        <f t="shared" ref="M20" si="1" xml:space="preserve"> COUNT(E20:K20)</f>
        <v>6</v>
      </c>
      <c r="N20" s="11">
        <f t="shared" ref="N20" si="2">STDEV(E20:K20)</f>
        <v>19.76664530634034</v>
      </c>
      <c r="O20" s="11">
        <f t="shared" ref="O20" si="3">N20/L20*100</f>
        <v>1.4517823136739687</v>
      </c>
      <c r="P20" s="11" t="str">
        <f t="shared" ref="P20:P25" si="4">IF(O20&lt;33,"ОДНОРОДНЫЕ","НЕОДНОРОДНЫЕ")</f>
        <v>ОДНОРОДНЫЕ</v>
      </c>
      <c r="Q20" s="14">
        <f t="shared" ref="Q20" si="5">D20*L20</f>
        <v>136154.33333333334</v>
      </c>
    </row>
    <row r="21" spans="1:19" x14ac:dyDescent="0.25">
      <c r="A21" s="3">
        <v>2</v>
      </c>
      <c r="B21" s="30" t="s">
        <v>32</v>
      </c>
      <c r="C21" s="11" t="s">
        <v>40</v>
      </c>
      <c r="D21" s="11">
        <v>13000</v>
      </c>
      <c r="E21" s="31">
        <v>48.2</v>
      </c>
      <c r="F21" s="31">
        <v>40</v>
      </c>
      <c r="G21" s="31">
        <v>88.02</v>
      </c>
      <c r="H21" s="31">
        <v>88.02</v>
      </c>
      <c r="I21" s="31">
        <v>77.73</v>
      </c>
      <c r="J21" s="31">
        <v>80.02</v>
      </c>
      <c r="K21" s="31">
        <v>93.85</v>
      </c>
      <c r="L21" s="14">
        <f t="shared" ref="L21:L25" si="6">AVERAGE(E21:K21)</f>
        <v>73.691428571428574</v>
      </c>
      <c r="M21" s="11">
        <f t="shared" ref="M21:M25" si="7" xml:space="preserve"> COUNT(E21:K21)</f>
        <v>7</v>
      </c>
      <c r="N21" s="11">
        <f t="shared" ref="N21:N25" si="8">STDEV(E21:K21)</f>
        <v>21.048634499314002</v>
      </c>
      <c r="O21" s="11">
        <f t="shared" ref="O21:O25" si="9">N21/L21*100</f>
        <v>28.563205935018228</v>
      </c>
      <c r="P21" s="11" t="str">
        <f t="shared" si="4"/>
        <v>ОДНОРОДНЫЕ</v>
      </c>
      <c r="Q21" s="14">
        <f t="shared" ref="Q21:Q25" si="10">D21*L21</f>
        <v>957988.57142857148</v>
      </c>
    </row>
    <row r="22" spans="1:19" x14ac:dyDescent="0.25">
      <c r="A22" s="3">
        <v>3</v>
      </c>
      <c r="B22" s="8" t="s">
        <v>33</v>
      </c>
      <c r="C22" s="11" t="s">
        <v>39</v>
      </c>
      <c r="D22" s="11">
        <v>4</v>
      </c>
      <c r="E22" s="31">
        <v>8153</v>
      </c>
      <c r="F22" s="31">
        <v>8152.77</v>
      </c>
      <c r="G22" s="31">
        <v>8153.8</v>
      </c>
      <c r="H22" s="31">
        <v>8155</v>
      </c>
      <c r="I22" s="31">
        <v>8745</v>
      </c>
      <c r="J22" s="31">
        <v>8798</v>
      </c>
      <c r="K22" s="31">
        <v>8152.71</v>
      </c>
      <c r="L22" s="14">
        <f t="shared" si="6"/>
        <v>8330.0399999999991</v>
      </c>
      <c r="M22" s="11">
        <f t="shared" si="7"/>
        <v>7</v>
      </c>
      <c r="N22" s="11">
        <f t="shared" si="8"/>
        <v>301.96347621304574</v>
      </c>
      <c r="O22" s="11">
        <f t="shared" si="9"/>
        <v>3.6249943123087736</v>
      </c>
      <c r="P22" s="11" t="str">
        <f t="shared" si="4"/>
        <v>ОДНОРОДНЫЕ</v>
      </c>
      <c r="Q22" s="14">
        <f t="shared" si="10"/>
        <v>33320.159999999996</v>
      </c>
    </row>
    <row r="23" spans="1:19" x14ac:dyDescent="0.25">
      <c r="A23" s="3">
        <v>4</v>
      </c>
      <c r="B23" s="30" t="s">
        <v>34</v>
      </c>
      <c r="C23" s="11" t="s">
        <v>39</v>
      </c>
      <c r="D23" s="11">
        <v>300</v>
      </c>
      <c r="E23" s="31">
        <v>116</v>
      </c>
      <c r="F23" s="31">
        <v>114.3</v>
      </c>
      <c r="G23" s="31">
        <v>115.2</v>
      </c>
      <c r="H23" s="31">
        <v>114.8</v>
      </c>
      <c r="I23" s="31">
        <v>121</v>
      </c>
      <c r="J23" s="31">
        <v>130.5</v>
      </c>
      <c r="K23" s="31"/>
      <c r="L23" s="14">
        <f t="shared" si="6"/>
        <v>118.63333333333333</v>
      </c>
      <c r="M23" s="11">
        <f t="shared" si="7"/>
        <v>6</v>
      </c>
      <c r="N23" s="11">
        <f t="shared" si="8"/>
        <v>6.3025920593567433</v>
      </c>
      <c r="O23" s="11">
        <f t="shared" si="9"/>
        <v>5.3126654054707023</v>
      </c>
      <c r="P23" s="11" t="str">
        <f t="shared" si="4"/>
        <v>ОДНОРОДНЫЕ</v>
      </c>
      <c r="Q23" s="14">
        <f t="shared" si="10"/>
        <v>35590</v>
      </c>
    </row>
    <row r="24" spans="1:19" x14ac:dyDescent="0.25">
      <c r="A24" s="3">
        <v>5</v>
      </c>
      <c r="B24" s="30" t="s">
        <v>35</v>
      </c>
      <c r="C24" s="11" t="s">
        <v>40</v>
      </c>
      <c r="D24" s="11">
        <v>1800</v>
      </c>
      <c r="E24" s="31">
        <v>2.367</v>
      </c>
      <c r="F24" s="31">
        <v>2.3450000000000002</v>
      </c>
      <c r="G24" s="31">
        <v>2.37</v>
      </c>
      <c r="H24" s="31">
        <v>2.36</v>
      </c>
      <c r="I24" s="31"/>
      <c r="J24" s="31"/>
      <c r="K24" s="31">
        <v>2.3879999999999999</v>
      </c>
      <c r="L24" s="14">
        <f t="shared" si="6"/>
        <v>2.3660000000000001</v>
      </c>
      <c r="M24" s="11">
        <f t="shared" si="7"/>
        <v>5</v>
      </c>
      <c r="N24" s="11">
        <f t="shared" si="8"/>
        <v>1.5636495771111807E-2</v>
      </c>
      <c r="O24" s="11">
        <f t="shared" si="9"/>
        <v>0.66088316868604413</v>
      </c>
      <c r="P24" s="11" t="str">
        <f t="shared" si="4"/>
        <v>ОДНОРОДНЫЕ</v>
      </c>
      <c r="Q24" s="14">
        <f t="shared" si="10"/>
        <v>4258.8</v>
      </c>
    </row>
    <row r="25" spans="1:19" x14ac:dyDescent="0.25">
      <c r="A25" s="3">
        <v>6</v>
      </c>
      <c r="B25" s="30" t="s">
        <v>37</v>
      </c>
      <c r="C25" s="11" t="s">
        <v>39</v>
      </c>
      <c r="D25" s="11">
        <v>6</v>
      </c>
      <c r="E25" s="31">
        <v>564.1</v>
      </c>
      <c r="F25" s="31">
        <v>563.41</v>
      </c>
      <c r="G25" s="31">
        <v>542.04999999999995</v>
      </c>
      <c r="H25" s="31">
        <v>542.20000000000005</v>
      </c>
      <c r="I25" s="31">
        <v>985</v>
      </c>
      <c r="J25" s="31">
        <v>997</v>
      </c>
      <c r="K25" s="31">
        <v>624.78</v>
      </c>
      <c r="L25" s="14">
        <f t="shared" si="6"/>
        <v>688.36285714285714</v>
      </c>
      <c r="M25" s="11">
        <f t="shared" si="7"/>
        <v>7</v>
      </c>
      <c r="N25" s="11">
        <f t="shared" si="8"/>
        <v>208.6139845675329</v>
      </c>
      <c r="O25" s="11">
        <f t="shared" si="9"/>
        <v>30.305816533072889</v>
      </c>
      <c r="P25" s="11" t="str">
        <f t="shared" si="4"/>
        <v>ОДНОРОДНЫЕ</v>
      </c>
      <c r="Q25" s="14">
        <f t="shared" si="10"/>
        <v>4130.1771428571428</v>
      </c>
    </row>
    <row r="26" spans="1:19" x14ac:dyDescent="0.25">
      <c r="A26" s="3">
        <v>7</v>
      </c>
      <c r="B26" s="8" t="s">
        <v>38</v>
      </c>
      <c r="C26" s="11" t="s">
        <v>39</v>
      </c>
      <c r="D26" s="11">
        <v>20</v>
      </c>
      <c r="E26" s="31">
        <v>220</v>
      </c>
      <c r="F26" s="31">
        <v>218.91</v>
      </c>
      <c r="G26" s="31">
        <v>219.1</v>
      </c>
      <c r="H26" s="31">
        <v>219.1</v>
      </c>
      <c r="I26" s="31">
        <v>215</v>
      </c>
      <c r="J26" s="31">
        <v>221.9</v>
      </c>
      <c r="K26" s="31"/>
      <c r="L26" s="14">
        <f>AVERAGE(E26:K26)</f>
        <v>219.00166666666669</v>
      </c>
      <c r="M26" s="11">
        <f xml:space="preserve"> COUNT(E26:K26)</f>
        <v>6</v>
      </c>
      <c r="N26" s="11">
        <f>STDEV(E26:K26)</f>
        <v>2.2555745757271413</v>
      </c>
      <c r="O26" s="11">
        <f>N26/L26*100</f>
        <v>1.0299348904774579</v>
      </c>
      <c r="P26" s="11" t="str">
        <f>IF(O26&lt;33,"ОДНОРОДНЫЕ","НЕОДНОРОДНЫЕ")</f>
        <v>ОДНОРОДНЫЕ</v>
      </c>
      <c r="Q26" s="14">
        <f>D26*L26</f>
        <v>4380.0333333333338</v>
      </c>
    </row>
    <row r="27" spans="1:19" x14ac:dyDescent="0.25">
      <c r="A27" s="3"/>
      <c r="B27" s="7"/>
      <c r="C27" s="6"/>
      <c r="D27" s="4"/>
      <c r="E27" s="14">
        <f>SUMPRODUCT($D$20:$D$26,E20:E26)</f>
        <v>841342.2</v>
      </c>
      <c r="F27" s="14">
        <f t="shared" ref="F27:I27" si="11">SUMPRODUCT($D$20:$D$26,F20:F26)</f>
        <v>734056.73999999987</v>
      </c>
      <c r="G27" s="14">
        <f t="shared" si="11"/>
        <v>1358535.5</v>
      </c>
      <c r="H27" s="14">
        <f t="shared" si="11"/>
        <v>1358418.2</v>
      </c>
      <c r="I27" s="14">
        <f t="shared" si="11"/>
        <v>1227880</v>
      </c>
      <c r="J27" s="14">
        <f>SUMPRODUCT($D$20:$D$26,J20:J26)</f>
        <v>1265172</v>
      </c>
      <c r="K27" s="14">
        <f>SUMPRODUCT($D$20:$D$26,K20:K26)</f>
        <v>1260707.92</v>
      </c>
      <c r="L27" s="14"/>
      <c r="M27" s="11"/>
      <c r="N27" s="11"/>
      <c r="O27" s="11"/>
      <c r="P27" s="11"/>
      <c r="Q27" s="2">
        <f>SUM(Q20:Q26)</f>
        <v>1175822.0752380954</v>
      </c>
    </row>
    <row r="28" spans="1:19" x14ac:dyDescent="0.25">
      <c r="A28" s="13"/>
      <c r="B28" s="13"/>
      <c r="C28" s="13"/>
      <c r="D28" s="13"/>
      <c r="E28" s="1"/>
      <c r="F28" s="1"/>
      <c r="G28" s="1"/>
      <c r="H28" s="1"/>
      <c r="I28" s="1"/>
      <c r="J28" s="1"/>
      <c r="K28" s="1"/>
      <c r="L28" s="1"/>
      <c r="M28" s="13"/>
      <c r="N28" s="13"/>
      <c r="O28" s="13"/>
      <c r="P28" s="13"/>
      <c r="Q28" s="1"/>
    </row>
    <row r="29" spans="1:19" s="13" customFormat="1" x14ac:dyDescent="0.25">
      <c r="A29" s="20" t="s">
        <v>20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9" s="13" customFormat="1" x14ac:dyDescent="0.25">
      <c r="A30" s="21" t="s">
        <v>19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9" s="13" customFormat="1" ht="15" customHeight="1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9" s="35" customFormat="1" x14ac:dyDescent="0.25">
      <c r="A32" s="16" t="s">
        <v>50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5"/>
      <c r="S32" s="5"/>
    </row>
    <row r="38" spans="16:16" x14ac:dyDescent="0.25">
      <c r="P38" s="40"/>
    </row>
  </sheetData>
  <mergeCells count="18">
    <mergeCell ref="G3:Q3"/>
    <mergeCell ref="B18:B19"/>
    <mergeCell ref="C18:D18"/>
    <mergeCell ref="A32:Q32"/>
    <mergeCell ref="A31:Q31"/>
    <mergeCell ref="N12:O12"/>
    <mergeCell ref="B14:P14"/>
    <mergeCell ref="A29:Q29"/>
    <mergeCell ref="A30:Q30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20:P27">
    <cfRule type="containsText" dxfId="17" priority="10" operator="containsText" text="НЕ">
      <formula>NOT(ISERROR(SEARCH("НЕ",P20)))</formula>
    </cfRule>
    <cfRule type="containsText" dxfId="16" priority="11" operator="containsText" text="ОДНОРОДНЫЕ">
      <formula>NOT(ISERROR(SEARCH("ОДНОРОДНЫЕ",P20)))</formula>
    </cfRule>
    <cfRule type="containsText" dxfId="15" priority="12" operator="containsText" text="НЕОДНОРОДНЫЕ">
      <formula>NOT(ISERROR(SEARCH("НЕОДНОРОДНЫЕ",P20)))</formula>
    </cfRule>
  </conditionalFormatting>
  <conditionalFormatting sqref="P20:P27">
    <cfRule type="containsText" dxfId="14" priority="7" operator="containsText" text="НЕОДНОРОДНЫЕ">
      <formula>NOT(ISERROR(SEARCH("НЕОДНОРОДНЫЕ",P20)))</formula>
    </cfRule>
    <cfRule type="containsText" dxfId="13" priority="8" operator="containsText" text="ОДНОРОДНЫЕ">
      <formula>NOT(ISERROR(SEARCH("ОДНОРОДНЫЕ",P20)))</formula>
    </cfRule>
    <cfRule type="containsText" dxfId="12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2023-05-11T04:44:26Z</dcterms:modified>
</cp:coreProperties>
</file>