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22" i="1" l="1"/>
  <c r="C19" i="1"/>
  <c r="F25" i="1" l="1"/>
  <c r="G25" i="1"/>
  <c r="H25" i="1"/>
  <c r="I25" i="1"/>
  <c r="E25" i="1"/>
  <c r="J24" i="1" l="1"/>
  <c r="J23" i="1"/>
  <c r="L24" i="1" l="1"/>
  <c r="K24" i="1"/>
  <c r="L23" i="1"/>
  <c r="K23" i="1"/>
  <c r="L22" i="1"/>
  <c r="K22" i="1"/>
  <c r="O24" i="1"/>
  <c r="O23" i="1"/>
  <c r="M22" i="1" l="1"/>
  <c r="N22" i="1" s="1"/>
  <c r="M24" i="1"/>
  <c r="N24" i="1" s="1"/>
  <c r="O22" i="1"/>
  <c r="M23" i="1"/>
  <c r="N23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<sst xmlns="http://schemas.openxmlformats.org/spreadsheetml/2006/main" count="48" uniqueCount="42">
  <si>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</si>
  <si>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</si>
  <si>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</si>
  <si>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</si>
  <si>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</si>
  <si>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</si>
  <si>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</si>
  <si>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</si>
  <si>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</si>
  <si>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</si>
  <si>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</si>
  <si>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</si>
  <si>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</si>
  <si>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</si>
  <si>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</si>
  <si>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</si>
  <si>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</si>
  <si>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</si>
  <si>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</si>
  <si>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л</t>
  </si>
  <si>
    <t>к Извещению о проведении закупки</t>
  </si>
  <si>
    <t>путем запроса котировок в электронной форме</t>
  </si>
  <si>
    <t>Приложение № 4</t>
  </si>
  <si>
    <t>на отпуск нефтепродуктов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</si>
  <si>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</si>
  <si>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№ 112-23</t>
  </si>
  <si>
    <t>Бензин автомобильный АИ-95</t>
  </si>
  <si>
    <t>Бензин автомобильный АИ-92</t>
  </si>
  <si>
    <t>вх. № 1745-04/23 от 24.04.2023</t>
  </si>
  <si>
    <t>вх. № 1746-04/23 от 24.04.2023</t>
  </si>
  <si>
    <t>вх. № 1747-04/23 от 24.04.2023</t>
  </si>
  <si>
    <t>Сайт https://rosneftt.ru</t>
  </si>
  <si>
    <t>Сайт http://baikalregion.ru</t>
  </si>
  <si>
    <t>Источник № 1</t>
  </si>
  <si>
    <t>Источник № 2</t>
  </si>
  <si>
    <t>Источник № 3</t>
  </si>
  <si>
    <t>Источник № 4</t>
  </si>
  <si>
    <t>Источник № 5</t>
  </si>
  <si>
    <t>Начальная (максимальная) цена договора устанавливается в размере 3061674 руб. (три миллиона шестьдесят одна тысяча шестьсот семьдесят четыре рубля 00 копеек)</t>
  </si>
  <si>
    <t>Начальная (максимальная) цена договора</t>
  </si>
  <si>
    <t>(в редакции с изменениями от 26.04.2023 года)</t>
  </si>
  <si>
    <t>Дизельное топливо (всесезонное)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</si>
</sst>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8DE3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E3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A30" sqref="A30:O30"/>
    </sheetView>
  </sheetViews>
  <sheetFormatPr defaultRowHeight="15" x14ac:dyDescent="0.25"/>
  <cols>
    <col min="1" max="1" width="9.140625" style="7"/>
    <col min="2" max="2" width="33.5703125" style="7" customWidth="1"/>
    <col min="3" max="4" width="9.140625" style="7"/>
    <col min="5" max="5" width="16.5703125" style="1" customWidth="1"/>
    <col min="6" max="7" width="15.7109375" style="1" bestFit="1" customWidth="1"/>
    <col min="8" max="8" width="18" style="1" customWidth="1"/>
    <col min="9" max="9" width="15.5703125" style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4.7109375" style="7" customWidth="1"/>
    <col min="14" max="14" width="19.7109375" style="7" customWidth="1"/>
    <col min="15" max="15" width="18.85546875" style="1" customWidth="1"/>
    <col min="16" max="16384" width="9.140625" style="6"/>
  </cols>
  <sheetData>
    <row r="1" spans="1:15" x14ac:dyDescent="0.25">
      <c r="O1" s="5" t="s">
        <v>22</v>
      </c>
    </row>
    <row r="2" spans="1:15" x14ac:dyDescent="0.25">
      <c r="O2" s="5" t="s">
        <v>20</v>
      </c>
    </row>
    <row r="3" spans="1:15" x14ac:dyDescent="0.25">
      <c r="O3" s="5" t="s">
        <v>23</v>
      </c>
    </row>
    <row r="4" spans="1:15" x14ac:dyDescent="0.25">
      <c r="O4" s="5" t="s">
        <v>21</v>
      </c>
    </row>
    <row r="5" spans="1:15" x14ac:dyDescent="0.25">
      <c r="O5" s="5" t="s">
        <v>25</v>
      </c>
    </row>
    <row r="6" spans="1:15" hidden="1" x14ac:dyDescent="0.25"/>
    <row r="7" spans="1:15" hidden="1" x14ac:dyDescent="0.25"/>
    <row r="8" spans="1:15" x14ac:dyDescent="0.25">
      <c r="M8" s="32" t="s">
        <v>40</v>
      </c>
      <c r="N8" s="32"/>
      <c r="O8" s="32"/>
    </row>
    <row r="9" spans="1:15" s="24" customFormat="1" x14ac:dyDescent="0.25">
      <c r="A9" s="25"/>
      <c r="B9" s="25"/>
      <c r="C9" s="25"/>
      <c r="D9" s="25"/>
      <c r="E9" s="23"/>
      <c r="F9" s="23"/>
      <c r="G9" s="23"/>
      <c r="H9" s="23"/>
      <c r="I9" s="23"/>
      <c r="J9" s="23"/>
      <c r="K9" s="25"/>
      <c r="L9" s="25"/>
      <c r="M9" s="27"/>
      <c r="N9" s="27"/>
      <c r="O9" s="27"/>
    </row>
    <row r="10" spans="1:15" x14ac:dyDescent="0.25">
      <c r="O10" s="3" t="s">
        <v>12</v>
      </c>
    </row>
    <row r="11" spans="1:15" x14ac:dyDescent="0.25">
      <c r="O11" s="4" t="s">
        <v>17</v>
      </c>
    </row>
    <row r="12" spans="1:15" x14ac:dyDescent="0.25">
      <c r="O12" s="4" t="s">
        <v>13</v>
      </c>
    </row>
    <row r="14" spans="1:15" ht="28.9" customHeight="1" x14ac:dyDescent="0.25">
      <c r="L14" s="33" t="s">
        <v>16</v>
      </c>
      <c r="M14" s="33"/>
      <c r="O14" s="1" t="s">
        <v>14</v>
      </c>
    </row>
    <row r="15" spans="1:15" ht="18.75" x14ac:dyDescent="0.25">
      <c r="O15" s="2"/>
    </row>
    <row r="16" spans="1:15" ht="18.75" x14ac:dyDescent="0.25">
      <c r="B16" s="33" t="s">
        <v>15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"/>
    </row>
    <row r="17" spans="1:17" hidden="1" x14ac:dyDescent="0.25"/>
    <row r="19" spans="1:17" s="7" customFormat="1" ht="45" x14ac:dyDescent="0.25">
      <c r="A19" s="28" t="s">
        <v>39</v>
      </c>
      <c r="B19" s="29"/>
      <c r="C19" s="30">
        <f>SUM(O22:O24)</f>
        <v>3061674</v>
      </c>
      <c r="D19" s="29"/>
      <c r="E19" s="16" t="s">
        <v>28</v>
      </c>
      <c r="F19" s="16" t="s">
        <v>30</v>
      </c>
      <c r="G19" s="16" t="s">
        <v>29</v>
      </c>
      <c r="H19" s="16" t="s">
        <v>32</v>
      </c>
      <c r="I19" s="10" t="s">
        <v>31</v>
      </c>
      <c r="J19" s="10"/>
      <c r="K19" s="9"/>
      <c r="L19" s="9"/>
      <c r="M19" s="9"/>
      <c r="N19" s="9"/>
      <c r="O19" s="10"/>
    </row>
    <row r="20" spans="1:17" s="7" customFormat="1" ht="30" customHeight="1" x14ac:dyDescent="0.25">
      <c r="A20" s="37" t="s">
        <v>0</v>
      </c>
      <c r="B20" s="37" t="s">
        <v>1</v>
      </c>
      <c r="C20" s="37" t="s">
        <v>2</v>
      </c>
      <c r="D20" s="37"/>
      <c r="E20" s="10" t="s">
        <v>33</v>
      </c>
      <c r="F20" s="10" t="s">
        <v>34</v>
      </c>
      <c r="G20" s="10" t="s">
        <v>35</v>
      </c>
      <c r="H20" s="10" t="s">
        <v>36</v>
      </c>
      <c r="I20" s="10" t="s">
        <v>37</v>
      </c>
      <c r="J20" s="35" t="s">
        <v>11</v>
      </c>
      <c r="K20" s="37" t="s">
        <v>8</v>
      </c>
      <c r="L20" s="37" t="s">
        <v>9</v>
      </c>
      <c r="M20" s="37" t="s">
        <v>10</v>
      </c>
      <c r="N20" s="37" t="s">
        <v>6</v>
      </c>
      <c r="O20" s="34" t="s">
        <v>7</v>
      </c>
    </row>
    <row r="21" spans="1:17" s="7" customFormat="1" x14ac:dyDescent="0.25">
      <c r="A21" s="37"/>
      <c r="B21" s="39"/>
      <c r="C21" s="11" t="s">
        <v>3</v>
      </c>
      <c r="D21" s="11" t="s">
        <v>4</v>
      </c>
      <c r="E21" s="10" t="s">
        <v>5</v>
      </c>
      <c r="F21" s="10" t="s">
        <v>5</v>
      </c>
      <c r="G21" s="10" t="s">
        <v>5</v>
      </c>
      <c r="H21" s="10" t="s">
        <v>5</v>
      </c>
      <c r="I21" s="10" t="s">
        <v>5</v>
      </c>
      <c r="J21" s="36"/>
      <c r="K21" s="37"/>
      <c r="L21" s="37"/>
      <c r="M21" s="37"/>
      <c r="N21" s="37"/>
      <c r="O21" s="34"/>
    </row>
    <row r="22" spans="1:17" s="7" customFormat="1" x14ac:dyDescent="0.25">
      <c r="A22" s="12">
        <v>1</v>
      </c>
      <c r="B22" s="15" t="s">
        <v>26</v>
      </c>
      <c r="C22" s="14" t="s">
        <v>19</v>
      </c>
      <c r="D22" s="8">
        <v>25000</v>
      </c>
      <c r="E22" s="13">
        <v>56.8</v>
      </c>
      <c r="F22" s="10">
        <v>56.7</v>
      </c>
      <c r="G22" s="10">
        <v>54.9</v>
      </c>
      <c r="H22" s="17">
        <v>50.4</v>
      </c>
      <c r="I22" s="10">
        <v>50.34</v>
      </c>
      <c r="J22" s="10">
        <f>AVERAGE(E22:I22)</f>
        <v>53.827999999999996</v>
      </c>
      <c r="K22" s="9">
        <f t="shared" ref="K22:K24" si="0">COUNT(E22:I22)</f>
        <v>5</v>
      </c>
      <c r="L22" s="9">
        <f t="shared" ref="L22:L24" si="1">STDEV(E22:I22)</f>
        <v>3.2460622298409492</v>
      </c>
      <c r="M22" s="9">
        <f t="shared" ref="M22:M24" si="2">L22/J22*100</f>
        <v>6.0304344018743956</v>
      </c>
      <c r="N22" s="9" t="str">
        <f t="shared" ref="N22:N24" si="3">IF(M22&lt;33,"ОДНОРОДНЫЕ","НЕОДНОРОДНЫЕ")</f>
        <v>ОДНОРОДНЫЕ</v>
      </c>
      <c r="O22" s="10">
        <f t="shared" ref="O22:O24" si="4">D22*J22</f>
        <v>1345700</v>
      </c>
    </row>
    <row r="23" spans="1:17" s="7" customFormat="1" x14ac:dyDescent="0.25">
      <c r="A23" s="12">
        <v>2</v>
      </c>
      <c r="B23" s="15" t="s">
        <v>27</v>
      </c>
      <c r="C23" s="14" t="s">
        <v>19</v>
      </c>
      <c r="D23" s="8">
        <v>27000</v>
      </c>
      <c r="E23" s="13">
        <v>53.9</v>
      </c>
      <c r="F23" s="10">
        <v>54</v>
      </c>
      <c r="G23" s="10">
        <v>52.5</v>
      </c>
      <c r="H23" s="17">
        <v>47.68</v>
      </c>
      <c r="I23" s="10">
        <v>47.63</v>
      </c>
      <c r="J23" s="10">
        <f>AVERAGE(E23:I23)</f>
        <v>51.142000000000003</v>
      </c>
      <c r="K23" s="9">
        <f t="shared" si="0"/>
        <v>5</v>
      </c>
      <c r="L23" s="9">
        <f t="shared" si="1"/>
        <v>3.2379962940065257</v>
      </c>
      <c r="M23" s="9">
        <f t="shared" si="2"/>
        <v>6.3313837824225203</v>
      </c>
      <c r="N23" s="9" t="str">
        <f t="shared" si="3"/>
        <v>ОДНОРОДНЫЕ</v>
      </c>
      <c r="O23" s="10">
        <f t="shared" si="4"/>
        <v>1380834</v>
      </c>
      <c r="Q23" s="19"/>
    </row>
    <row r="24" spans="1:17" s="7" customFormat="1" x14ac:dyDescent="0.25">
      <c r="A24" s="12">
        <v>3</v>
      </c>
      <c r="B24" s="15" t="s">
        <v>41</v>
      </c>
      <c r="C24" s="14" t="s">
        <v>19</v>
      </c>
      <c r="D24" s="8">
        <v>5000</v>
      </c>
      <c r="E24" s="13">
        <v>73.400000000000006</v>
      </c>
      <c r="F24" s="10">
        <v>73.099999999999994</v>
      </c>
      <c r="G24" s="10">
        <v>68.7</v>
      </c>
      <c r="H24" s="17">
        <v>63.2</v>
      </c>
      <c r="I24" s="10">
        <v>56.74</v>
      </c>
      <c r="J24" s="20">
        <f>AVERAGE(E24:I24)</f>
        <v>67.027999999999992</v>
      </c>
      <c r="K24" s="18">
        <f t="shared" si="0"/>
        <v>5</v>
      </c>
      <c r="L24" s="18">
        <f t="shared" si="1"/>
        <v>7.0845550318986152</v>
      </c>
      <c r="M24" s="18">
        <f t="shared" si="2"/>
        <v>10.569545610638265</v>
      </c>
      <c r="N24" s="18" t="str">
        <f t="shared" si="3"/>
        <v>ОДНОРОДНЫЕ</v>
      </c>
      <c r="O24" s="26">
        <f t="shared" si="4"/>
        <v>335139.99999999994</v>
      </c>
      <c r="Q24" s="19"/>
    </row>
    <row r="25" spans="1:17" x14ac:dyDescent="0.25">
      <c r="E25" s="20">
        <f>SUMPRODUCT($D$22:$D$24,E22:E24)</f>
        <v>3242300</v>
      </c>
      <c r="F25" s="20">
        <f t="shared" ref="F25:I25" si="5">SUMPRODUCT($D$22:$D$24,F22:F24)</f>
        <v>3241000</v>
      </c>
      <c r="G25" s="20">
        <f t="shared" si="5"/>
        <v>3133500</v>
      </c>
      <c r="H25" s="20">
        <f t="shared" si="5"/>
        <v>2863360</v>
      </c>
      <c r="I25" s="20">
        <f t="shared" si="5"/>
        <v>2828210</v>
      </c>
      <c r="J25" s="21"/>
      <c r="K25" s="21"/>
      <c r="L25" s="21"/>
      <c r="M25" s="21"/>
      <c r="N25" s="21"/>
      <c r="O25" s="22"/>
    </row>
    <row r="26" spans="1:17" x14ac:dyDescent="0.25">
      <c r="A26" s="19"/>
      <c r="B26" s="19"/>
      <c r="C26" s="19"/>
      <c r="D26" s="19"/>
      <c r="K26" s="19"/>
      <c r="L26" s="19"/>
      <c r="M26" s="19"/>
      <c r="N26" s="19"/>
    </row>
    <row r="27" spans="1:17" x14ac:dyDescent="0.25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7" x14ac:dyDescent="0.25">
      <c r="A28" s="31" t="s">
        <v>18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7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7" x14ac:dyDescent="0.25">
      <c r="A30" s="38" t="s">
        <v>38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</sheetData>
  <mergeCells count="18">
    <mergeCell ref="A28:O28"/>
    <mergeCell ref="A29:O29"/>
    <mergeCell ref="C20:D20"/>
    <mergeCell ref="A30:O30"/>
    <mergeCell ref="A20:A21"/>
    <mergeCell ref="B20:B21"/>
    <mergeCell ref="A19:B19"/>
    <mergeCell ref="C19:D19"/>
    <mergeCell ref="A27:O27"/>
    <mergeCell ref="M8:O8"/>
    <mergeCell ref="L14:M14"/>
    <mergeCell ref="B16:N16"/>
    <mergeCell ref="O20:O21"/>
    <mergeCell ref="J20:J21"/>
    <mergeCell ref="K20:K21"/>
    <mergeCell ref="L20:L21"/>
    <mergeCell ref="M20:M21"/>
    <mergeCell ref="N20:N21"/>
  </mergeCells>
  <conditionalFormatting sqref="N22:N24">
    <cfRule type="containsText" dxfId="5" priority="10" operator="containsText" text="НЕ">
      <formula>NOT(ISERROR(SEARCH("НЕ",N22)))</formula>
    </cfRule>
    <cfRule type="containsText" dxfId="4" priority="11" operator="containsText" text="ОДНОРОДНЫЕ">
      <formula>NOT(ISERROR(SEARCH("ОДНОРОДНЫЕ",N22)))</formula>
    </cfRule>
    <cfRule type="containsText" dxfId="3" priority="12" operator="containsText" text="НЕОДНОРОДНЫЕ">
      <formula>NOT(ISERROR(SEARCH("НЕОДНОРОДНЫЕ",N22)))</formula>
    </cfRule>
  </conditionalFormatting>
  <conditionalFormatting sqref="N22:N24">
    <cfRule type="containsText" dxfId="2" priority="7" operator="containsText" text="НЕОДНОРОДНЫЕ">
      <formula>NOT(ISERROR(SEARCH("НЕОДНОРОДНЫЕ",N22)))</formula>
    </cfRule>
    <cfRule type="containsText" dxfId="1" priority="8" operator="containsText" text="ОДНОРОДНЫЕ">
      <formula>NOT(ISERROR(SEARCH("ОДНОРОДНЫЕ",N22)))</formula>
    </cfRule>
    <cfRule type="containsText" dxfId="0" priority="9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2023-04-26T00:22:11Z</dcterms:modified>
</cp:coreProperties>
</file>