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E23" i="1" l="1"/>
  <c r="F23" i="1"/>
  <c r="G23" i="1"/>
  <c r="H20" i="1"/>
  <c r="M20" i="1" s="1"/>
  <c r="I20" i="1"/>
  <c r="J20" i="1"/>
  <c r="H21" i="1"/>
  <c r="M21" i="1" s="1"/>
  <c r="I21" i="1"/>
  <c r="J21" i="1"/>
  <c r="K21" i="1" s="1"/>
  <c r="L21" i="1" s="1"/>
  <c r="H22" i="1"/>
  <c r="M22" i="1" s="1"/>
  <c r="I22" i="1"/>
  <c r="J22" i="1"/>
  <c r="K22" i="1" s="1"/>
  <c r="L22" i="1" s="1"/>
  <c r="K20" i="1" l="1"/>
  <c r="L20" i="1" s="1"/>
  <c r="M23" i="1" l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<sst xmlns="http://schemas.openxmlformats.org/spreadsheetml/2006/main" count="42" uniqueCount="38">
  <si>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</si>
  <si>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</si>
  <si>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</si>
  <si>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</si>
  <si>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</si>
  <si>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</si>
  <si>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</si>
  <si>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</si>
  <si>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</si>
  <si>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</si>
  <si>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</si>
  <si>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</si>
  <si>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</si>
  <si>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</si>
  <si>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</si>
  <si>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</si>
  <si>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</si>
  <si>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</si>
  <si>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</si>
  <si>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</si>
  <si>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</si>
  <si>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</si>
  <si>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</si>
  <si>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</si>
  <si>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</si>
  <si>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</si>
  <si>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</si>
  <si>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</si>
  <si>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167-23</t>
  </si>
  <si>
    <t xml:space="preserve">Буфер для электрофореза </t>
  </si>
  <si>
    <t>Полоски для электрофореза белков, гемоглобина и липопротеидов</t>
  </si>
  <si>
    <t>Отмывающий раствор для белков и гемоглобина</t>
  </si>
  <si>
    <t>Упак.</t>
  </si>
  <si>
    <t>вх. № 2551-06/23 от 22.06.2023</t>
  </si>
  <si>
    <t>вх. № 2552-06/23 от 22.06.2023</t>
  </si>
  <si>
    <t>вх. № 2553-06/23 от 22.06.2023</t>
  </si>
  <si>
    <t>Исходя из имеющегося у Заказчика объёма финансового обеспечения для осуществления закупки НМЦД устанавливается в размере 104500 руб. (Сто четыре тысячи пятьсот рублей 00 копеек)</t>
  </si>
  <si>
    <t>на поставку реагентов для определения белковых фракций на аппарате  Scanion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</si>
</sst>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zoomScale="85" zoomScaleNormal="85" zoomScalePageLayoutView="70" workbookViewId="0">
      <selection activeCell="G3" sqref="G3:M3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11.710937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140625" style="14"/>
    <col min="15" max="15" width="9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20" t="s">
        <v>21</v>
      </c>
    </row>
    <row r="2" spans="2:13" ht="14.45" customHeight="1" x14ac:dyDescent="0.25">
      <c r="M2" s="20" t="s">
        <v>22</v>
      </c>
    </row>
    <row r="3" spans="2:13" x14ac:dyDescent="0.25">
      <c r="G3" s="44" t="s">
        <v>37</v>
      </c>
      <c r="H3" s="44"/>
      <c r="I3" s="44"/>
      <c r="J3" s="44"/>
      <c r="K3" s="44"/>
      <c r="L3" s="44"/>
      <c r="M3" s="44"/>
    </row>
    <row r="4" spans="2:13" x14ac:dyDescent="0.25">
      <c r="G4" s="12"/>
      <c r="H4" s="12"/>
      <c r="I4" s="8"/>
      <c r="J4" s="8"/>
      <c r="K4" s="8"/>
      <c r="L4" s="8"/>
      <c r="M4" s="21" t="s">
        <v>24</v>
      </c>
    </row>
    <row r="5" spans="2:13" x14ac:dyDescent="0.25">
      <c r="G5" s="12"/>
      <c r="H5" s="12"/>
      <c r="I5" s="8"/>
      <c r="J5" s="8"/>
      <c r="K5" s="8"/>
      <c r="L5" s="8"/>
      <c r="M5" s="21" t="s">
        <v>23</v>
      </c>
    </row>
    <row r="6" spans="2:13" ht="14.45" customHeight="1" x14ac:dyDescent="0.25">
      <c r="G6" s="12"/>
      <c r="H6" s="12"/>
      <c r="I6" s="8"/>
      <c r="J6" s="8"/>
      <c r="K6" s="8"/>
      <c r="L6" s="8"/>
      <c r="M6" s="21" t="s">
        <v>28</v>
      </c>
    </row>
    <row r="7" spans="2:13" x14ac:dyDescent="0.25">
      <c r="G7" s="12"/>
      <c r="H7" s="12"/>
      <c r="I7" s="8"/>
      <c r="J7" s="8"/>
      <c r="K7" s="8"/>
      <c r="L7" s="8"/>
      <c r="M7" s="12"/>
    </row>
    <row r="8" spans="2:13" x14ac:dyDescent="0.25">
      <c r="G8" s="12"/>
      <c r="H8" s="12"/>
      <c r="I8" s="8"/>
      <c r="J8" s="8"/>
      <c r="K8" s="8"/>
      <c r="L8" s="8"/>
      <c r="M8" s="13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3" t="s">
        <v>17</v>
      </c>
      <c r="K12" s="33"/>
      <c r="M12" s="1" t="s">
        <v>15</v>
      </c>
    </row>
    <row r="14" spans="2:13" x14ac:dyDescent="0.25">
      <c r="B14" s="33" t="s">
        <v>16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2:13" hidden="1" x14ac:dyDescent="0.25"/>
    <row r="17" spans="1:15" ht="45" x14ac:dyDescent="0.25">
      <c r="A17" s="37" t="s">
        <v>11</v>
      </c>
      <c r="B17" s="38"/>
      <c r="C17" s="39">
        <f>E23</f>
        <v>104500</v>
      </c>
      <c r="D17" s="38"/>
      <c r="E17" s="29" t="s">
        <v>33</v>
      </c>
      <c r="F17" s="29" t="s">
        <v>34</v>
      </c>
      <c r="G17" s="29" t="s">
        <v>35</v>
      </c>
      <c r="H17" s="15"/>
      <c r="I17" s="17"/>
      <c r="J17" s="17"/>
      <c r="K17" s="17"/>
      <c r="L17" s="17"/>
      <c r="M17" s="15"/>
    </row>
    <row r="18" spans="1:15" ht="30" customHeight="1" x14ac:dyDescent="0.25">
      <c r="A18" s="42" t="s">
        <v>0</v>
      </c>
      <c r="B18" s="42" t="s">
        <v>1</v>
      </c>
      <c r="C18" s="42" t="s">
        <v>2</v>
      </c>
      <c r="D18" s="42"/>
      <c r="E18" s="15" t="s">
        <v>25</v>
      </c>
      <c r="F18" s="15" t="s">
        <v>26</v>
      </c>
      <c r="G18" s="15" t="s">
        <v>27</v>
      </c>
      <c r="H18" s="40" t="s">
        <v>12</v>
      </c>
      <c r="I18" s="42" t="s">
        <v>8</v>
      </c>
      <c r="J18" s="42" t="s">
        <v>9</v>
      </c>
      <c r="K18" s="42" t="s">
        <v>10</v>
      </c>
      <c r="L18" s="42" t="s">
        <v>6</v>
      </c>
      <c r="M18" s="36" t="s">
        <v>7</v>
      </c>
    </row>
    <row r="19" spans="1:15" x14ac:dyDescent="0.25">
      <c r="A19" s="43"/>
      <c r="B19" s="43"/>
      <c r="C19" s="18" t="s">
        <v>3</v>
      </c>
      <c r="D19" s="18" t="s">
        <v>4</v>
      </c>
      <c r="E19" s="16" t="s">
        <v>5</v>
      </c>
      <c r="F19" s="15" t="s">
        <v>5</v>
      </c>
      <c r="G19" s="15" t="s">
        <v>5</v>
      </c>
      <c r="H19" s="41"/>
      <c r="I19" s="42"/>
      <c r="J19" s="42"/>
      <c r="K19" s="42"/>
      <c r="L19" s="42"/>
      <c r="M19" s="36"/>
    </row>
    <row r="20" spans="1:15" s="24" customFormat="1" x14ac:dyDescent="0.25">
      <c r="A20" s="4">
        <v>1</v>
      </c>
      <c r="B20" s="27" t="s">
        <v>29</v>
      </c>
      <c r="C20" s="28" t="s">
        <v>32</v>
      </c>
      <c r="D20" s="23">
        <v>1</v>
      </c>
      <c r="E20" s="9">
        <v>26000</v>
      </c>
      <c r="F20" s="5">
        <v>26535</v>
      </c>
      <c r="G20" s="25">
        <v>26915</v>
      </c>
      <c r="H20" s="25">
        <f t="shared" ref="H20:H22" si="0">AVERAGE(E20:G20)</f>
        <v>26483.333333333332</v>
      </c>
      <c r="I20" s="26">
        <f t="shared" ref="I20:I22" si="1" xml:space="preserve"> COUNT(E20:G20)</f>
        <v>3</v>
      </c>
      <c r="J20" s="26">
        <f t="shared" ref="J20:J22" si="2">STDEV(E20:G20)</f>
        <v>459.68286169198581</v>
      </c>
      <c r="K20" s="26">
        <f t="shared" ref="K20:K22" si="3">J20/H20*100</f>
        <v>1.7357439711465794</v>
      </c>
      <c r="L20" s="26" t="str">
        <f t="shared" ref="L20:L22" si="4">IF(K20&lt;33,"ОДНОРОДНЫЕ","НЕОДНОРОДНЫЕ")</f>
        <v>ОДНОРОДНЫЕ</v>
      </c>
      <c r="M20" s="25">
        <f t="shared" ref="M20:M22" si="5">D20*H20</f>
        <v>26483.333333333332</v>
      </c>
    </row>
    <row r="21" spans="1:15" s="24" customFormat="1" ht="30" x14ac:dyDescent="0.25">
      <c r="A21" s="4">
        <v>2</v>
      </c>
      <c r="B21" s="27" t="s">
        <v>30</v>
      </c>
      <c r="C21" s="28" t="s">
        <v>32</v>
      </c>
      <c r="D21" s="23">
        <v>2</v>
      </c>
      <c r="E21" s="9">
        <v>27000</v>
      </c>
      <c r="F21" s="5">
        <v>27310</v>
      </c>
      <c r="G21" s="25">
        <v>27482</v>
      </c>
      <c r="H21" s="25">
        <f t="shared" si="0"/>
        <v>27264</v>
      </c>
      <c r="I21" s="26">
        <f t="shared" si="1"/>
        <v>3</v>
      </c>
      <c r="J21" s="26">
        <f t="shared" si="2"/>
        <v>244.27034203930694</v>
      </c>
      <c r="K21" s="26">
        <f t="shared" si="3"/>
        <v>0.89594462309018097</v>
      </c>
      <c r="L21" s="26" t="str">
        <f t="shared" si="4"/>
        <v>ОДНОРОДНЫЕ</v>
      </c>
      <c r="M21" s="25">
        <f t="shared" si="5"/>
        <v>54528</v>
      </c>
    </row>
    <row r="22" spans="1:15" s="24" customFormat="1" ht="30" x14ac:dyDescent="0.25">
      <c r="A22" s="4">
        <v>3</v>
      </c>
      <c r="B22" s="27" t="s">
        <v>31</v>
      </c>
      <c r="C22" s="28" t="s">
        <v>32</v>
      </c>
      <c r="D22" s="23">
        <v>1</v>
      </c>
      <c r="E22" s="9">
        <v>24500</v>
      </c>
      <c r="F22" s="5">
        <v>24560</v>
      </c>
      <c r="G22" s="25">
        <v>24593</v>
      </c>
      <c r="H22" s="25">
        <f t="shared" si="0"/>
        <v>24551</v>
      </c>
      <c r="I22" s="26">
        <f t="shared" si="1"/>
        <v>3</v>
      </c>
      <c r="J22" s="26">
        <f t="shared" si="2"/>
        <v>47.148700936505136</v>
      </c>
      <c r="K22" s="26">
        <f t="shared" si="3"/>
        <v>0.19204391241295726</v>
      </c>
      <c r="L22" s="26" t="str">
        <f t="shared" si="4"/>
        <v>ОДНОРОДНЫЕ</v>
      </c>
      <c r="M22" s="25">
        <f t="shared" si="5"/>
        <v>24551</v>
      </c>
    </row>
    <row r="23" spans="1:15" x14ac:dyDescent="0.25">
      <c r="A23" s="4"/>
      <c r="B23" s="11"/>
      <c r="C23" s="10"/>
      <c r="D23" s="6"/>
      <c r="E23" s="22">
        <f>SUMPRODUCT($D$20:$D$22,E20:E22)</f>
        <v>104500</v>
      </c>
      <c r="F23" s="25">
        <f>SUMPRODUCT($D$20:$D$22,F20:F22)</f>
        <v>105715</v>
      </c>
      <c r="G23" s="25">
        <f>SUMPRODUCT($D$20:$D$22,G20:G22)</f>
        <v>106472</v>
      </c>
      <c r="H23" s="15"/>
      <c r="I23" s="17"/>
      <c r="J23" s="17"/>
      <c r="K23" s="17"/>
      <c r="L23" s="17"/>
      <c r="M23" s="3">
        <f>SUM(M20:M22)</f>
        <v>105562.33333333333</v>
      </c>
    </row>
    <row r="25" spans="1:15" x14ac:dyDescent="0.25">
      <c r="A25" s="34" t="s">
        <v>20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</row>
    <row r="26" spans="1:15" x14ac:dyDescent="0.25">
      <c r="A26" s="35" t="s">
        <v>19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</row>
    <row r="27" spans="1:15" ht="15" customHeight="1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</row>
    <row r="28" spans="1:15" s="8" customFormat="1" x14ac:dyDescent="0.25">
      <c r="A28" s="30" t="s">
        <v>36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7"/>
      <c r="O28" s="7"/>
    </row>
    <row r="30" spans="1:15" x14ac:dyDescent="0.25">
      <c r="J30" s="19"/>
    </row>
    <row r="34" spans="12:12" x14ac:dyDescent="0.25">
      <c r="L34" s="19"/>
    </row>
  </sheetData>
  <mergeCells count="18">
    <mergeCell ref="G3:M3"/>
    <mergeCell ref="B18:B19"/>
    <mergeCell ref="C18:D18"/>
    <mergeCell ref="A28:M28"/>
    <mergeCell ref="A27:M27"/>
    <mergeCell ref="J12:K12"/>
    <mergeCell ref="B14:L14"/>
    <mergeCell ref="A25:M25"/>
    <mergeCell ref="A26:M26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</mergeCells>
  <conditionalFormatting sqref="L20:L23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3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2023-06-22T05:55:59Z</dcterms:modified>
</cp:coreProperties>
</file>