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20" i="1" l="1"/>
  <c r="N20" i="1" s="1"/>
  <c r="J20" i="1"/>
  <c r="K20" i="1"/>
  <c r="I21" i="1"/>
  <c r="N21" i="1" s="1"/>
  <c r="J21" i="1"/>
  <c r="K21" i="1"/>
  <c r="L21" i="1" s="1"/>
  <c r="M21" i="1" s="1"/>
  <c r="I22" i="1"/>
  <c r="N22" i="1" s="1"/>
  <c r="J22" i="1"/>
  <c r="K22" i="1"/>
  <c r="L22" i="1" s="1"/>
  <c r="M22" i="1" s="1"/>
  <c r="K19" i="1"/>
  <c r="I19" i="1"/>
  <c r="N19" i="1" s="1"/>
  <c r="J19" i="1"/>
  <c r="L19" i="1" l="1"/>
  <c r="L20" i="1"/>
  <c r="M20" i="1" s="1"/>
  <c r="N23" i="1"/>
  <c r="E23" i="1"/>
  <c r="G23" i="1" l="1"/>
  <c r="F23" i="1" l="1"/>
  <c r="M19" i="1" l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<sst xmlns="http://schemas.openxmlformats.org/spreadsheetml/2006/main" count="45" uniqueCount="39">
  <si>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</si>
  <si>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</si>
  <si>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</si>
  <si>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</si>
  <si>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</si>
  <si>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</si>
  <si>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</si>
  <si>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</si>
  <si>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</si>
  <si>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</si>
  <si>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</si>
  <si>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</si>
  <si>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</si>
  <si>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</si>
  <si>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</si>
  <si>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</si>
  <si>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</si>
  <si>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</si>
  <si>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</si>
  <si>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</si>
  <si>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</si>
  <si>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шт</t>
  </si>
  <si>
    <t>к Извещению о проведении закупки в электронном магазине, участниками которой могут быть только</t>
  </si>
  <si>
    <t>Источник № 1</t>
  </si>
  <si>
    <t>Источник № 2</t>
  </si>
  <si>
    <t>Источник № 3</t>
  </si>
  <si>
    <t>Шкаф ШПКО-320 НОКУ 1300*540*200м шагрень-А</t>
  </si>
  <si>
    <t>Шкаф ШПК-310 НОК 650*540*200 мм шагрень</t>
  </si>
  <si>
    <t>Демонтажные работы</t>
  </si>
  <si>
    <t xml:space="preserve">Монтажные работы </t>
  </si>
  <si>
    <t xml:space="preserve"> субъекты малого и среднего предпринимательства  </t>
  </si>
  <si>
    <t>на поставку, демонтаж и монтаж пожарных шкафов в здании поликлиники ОГАУЗ «ИГКБ №8»</t>
  </si>
  <si>
    <t>Источник № 4</t>
  </si>
  <si>
    <t xml:space="preserve">Начальная (максимальная) цена договора 
</t>
  </si>
  <si>
    <t>Начальная (максимальная) цена договора  устанавливается в размере 198 633,73 руб. (сто девяносто восемь тысяч шестьсот тридцать три рубля семьдесят три копейки)</t>
  </si>
  <si>
    <t>№ 160-23</t>
  </si>
  <si>
    <t>вх. № 2546-06/23 от 21.06.2023</t>
  </si>
  <si>
    <t>вх. № 2545-06/23 от 21.06.2023</t>
  </si>
  <si>
    <t>вх. № 2544-06/23 от 21.06.2023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</si>
</sst>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85" zoomScaleNormal="85" zoomScalePageLayoutView="70" workbookViewId="0">
      <selection activeCell="G34" sqref="G34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7.2851562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20</v>
      </c>
    </row>
    <row r="2" spans="1:14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22</v>
      </c>
    </row>
    <row r="3" spans="1:14" x14ac:dyDescent="0.25">
      <c r="A3" s="7"/>
      <c r="B3" s="7"/>
      <c r="C3" s="7"/>
      <c r="D3" s="7"/>
      <c r="E3" s="3"/>
      <c r="F3" s="3"/>
      <c r="G3" s="35" t="s">
        <v>30</v>
      </c>
      <c r="H3" s="35"/>
      <c r="I3" s="35"/>
      <c r="J3" s="35"/>
      <c r="K3" s="35"/>
      <c r="L3" s="35"/>
      <c r="M3" s="35"/>
      <c r="N3" s="35"/>
    </row>
    <row r="4" spans="1:14" x14ac:dyDescent="0.25">
      <c r="A4" s="30"/>
      <c r="B4" s="30"/>
      <c r="C4" s="30"/>
      <c r="D4" s="30"/>
      <c r="E4" s="3"/>
      <c r="F4" s="3"/>
      <c r="G4" s="35" t="s">
        <v>31</v>
      </c>
      <c r="H4" s="35"/>
      <c r="I4" s="35"/>
      <c r="J4" s="35"/>
      <c r="K4" s="35"/>
      <c r="L4" s="35"/>
      <c r="M4" s="35"/>
      <c r="N4" s="35"/>
    </row>
    <row r="5" spans="1:14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35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3"/>
    </row>
    <row r="7" spans="1:14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5" t="s">
        <v>12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6" t="s">
        <v>17</v>
      </c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6" t="s">
        <v>13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3"/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41" t="s">
        <v>16</v>
      </c>
      <c r="L11" s="41"/>
      <c r="M11" s="7"/>
      <c r="N11" s="3" t="s">
        <v>14</v>
      </c>
    </row>
    <row r="12" spans="1:14" ht="18.75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4"/>
    </row>
    <row r="13" spans="1:14" ht="18.75" x14ac:dyDescent="0.25">
      <c r="A13" s="7"/>
      <c r="B13" s="41" t="s">
        <v>15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"/>
    </row>
    <row r="14" spans="1:14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3"/>
    </row>
    <row r="15" spans="1:14" x14ac:dyDescent="0.25">
      <c r="A15" s="7"/>
      <c r="B15" s="7"/>
      <c r="C15" s="7"/>
      <c r="D15" s="7"/>
      <c r="E15" s="3"/>
      <c r="F15" s="3"/>
      <c r="G15" s="3"/>
      <c r="H15" s="3"/>
      <c r="I15" s="3"/>
      <c r="J15" s="7"/>
      <c r="K15" s="7"/>
      <c r="L15" s="7"/>
      <c r="M15" s="7"/>
      <c r="N15" s="3"/>
    </row>
    <row r="16" spans="1:14" ht="30" x14ac:dyDescent="0.25">
      <c r="A16" s="44" t="s">
        <v>33</v>
      </c>
      <c r="B16" s="45"/>
      <c r="C16" s="46">
        <f>N23</f>
        <v>198633.73333333331</v>
      </c>
      <c r="D16" s="45"/>
      <c r="E16" s="29" t="s">
        <v>38</v>
      </c>
      <c r="F16" s="29" t="s">
        <v>37</v>
      </c>
      <c r="G16" s="29" t="s">
        <v>36</v>
      </c>
      <c r="H16" s="29"/>
      <c r="I16" s="9"/>
      <c r="J16" s="10"/>
      <c r="K16" s="10"/>
      <c r="L16" s="10"/>
      <c r="M16" s="10"/>
      <c r="N16" s="9"/>
    </row>
    <row r="17" spans="1:16" x14ac:dyDescent="0.25">
      <c r="A17" s="36" t="s">
        <v>0</v>
      </c>
      <c r="B17" s="36" t="s">
        <v>1</v>
      </c>
      <c r="C17" s="36" t="s">
        <v>2</v>
      </c>
      <c r="D17" s="36"/>
      <c r="E17" s="29" t="s">
        <v>23</v>
      </c>
      <c r="F17" s="29" t="s">
        <v>24</v>
      </c>
      <c r="G17" s="29" t="s">
        <v>25</v>
      </c>
      <c r="H17" s="29" t="s">
        <v>32</v>
      </c>
      <c r="I17" s="47" t="s">
        <v>11</v>
      </c>
      <c r="J17" s="36" t="s">
        <v>8</v>
      </c>
      <c r="K17" s="36" t="s">
        <v>9</v>
      </c>
      <c r="L17" s="36" t="s">
        <v>10</v>
      </c>
      <c r="M17" s="36" t="s">
        <v>6</v>
      </c>
      <c r="N17" s="43" t="s">
        <v>7</v>
      </c>
    </row>
    <row r="18" spans="1:16" x14ac:dyDescent="0.25">
      <c r="A18" s="37"/>
      <c r="B18" s="37"/>
      <c r="C18" s="11" t="s">
        <v>3</v>
      </c>
      <c r="D18" s="11" t="s">
        <v>4</v>
      </c>
      <c r="E18" s="21" t="s">
        <v>5</v>
      </c>
      <c r="F18" s="9" t="s">
        <v>5</v>
      </c>
      <c r="G18" s="9" t="s">
        <v>5</v>
      </c>
      <c r="H18" s="33" t="s">
        <v>5</v>
      </c>
      <c r="I18" s="48"/>
      <c r="J18" s="36"/>
      <c r="K18" s="36"/>
      <c r="L18" s="36"/>
      <c r="M18" s="36"/>
      <c r="N18" s="43"/>
    </row>
    <row r="19" spans="1:16" ht="30" x14ac:dyDescent="0.25">
      <c r="A19" s="13">
        <v>1</v>
      </c>
      <c r="B19" s="31" t="s">
        <v>26</v>
      </c>
      <c r="C19" s="28" t="s">
        <v>21</v>
      </c>
      <c r="D19" s="26">
        <v>10</v>
      </c>
      <c r="E19" s="24">
        <v>2760</v>
      </c>
      <c r="F19" s="34">
        <v>2903.3</v>
      </c>
      <c r="G19" s="22">
        <v>2918</v>
      </c>
      <c r="H19" s="33"/>
      <c r="I19" s="22">
        <f>AVERAGE(E19:H19)</f>
        <v>2860.4333333333329</v>
      </c>
      <c r="J19" s="23">
        <f xml:space="preserve"> COUNT(E19:H19)</f>
        <v>3</v>
      </c>
      <c r="K19" s="23">
        <f>STDEV(E19:H19)</f>
        <v>87.287818928721904</v>
      </c>
      <c r="L19" s="23">
        <f>K19/I19*100</f>
        <v>3.0515592833972214</v>
      </c>
      <c r="M19" s="23" t="str">
        <f t="shared" ref="M19" si="0">IF(L19&lt;33,"ОДНОРОДНЫЕ","НЕОДНОРОДНЫЕ")</f>
        <v>ОДНОРОДНЫЕ</v>
      </c>
      <c r="N19" s="22">
        <f>D19*I19</f>
        <v>28604.333333333328</v>
      </c>
    </row>
    <row r="20" spans="1:16" ht="30" x14ac:dyDescent="0.25">
      <c r="A20" s="13">
        <v>2</v>
      </c>
      <c r="B20" s="31" t="s">
        <v>27</v>
      </c>
      <c r="C20" s="28" t="s">
        <v>21</v>
      </c>
      <c r="D20" s="27">
        <v>15</v>
      </c>
      <c r="E20" s="24">
        <v>1500</v>
      </c>
      <c r="F20" s="34">
        <v>1673.88</v>
      </c>
      <c r="G20" s="22">
        <v>1702</v>
      </c>
      <c r="H20" s="33"/>
      <c r="I20" s="33">
        <f t="shared" ref="I20:I22" si="1">AVERAGE(E20:H20)</f>
        <v>1625.2933333333333</v>
      </c>
      <c r="J20" s="32">
        <f t="shared" ref="J20:J22" si="2" xml:space="preserve"> COUNT(E20:H20)</f>
        <v>3</v>
      </c>
      <c r="K20" s="32">
        <f t="shared" ref="K20:K22" si="3">STDEV(E20:H20)</f>
        <v>109.41434153406645</v>
      </c>
      <c r="L20" s="32">
        <f t="shared" ref="L20:L22" si="4">K20/I20*100</f>
        <v>6.73197504044807</v>
      </c>
      <c r="M20" s="32" t="str">
        <f t="shared" ref="M20:M22" si="5">IF(L20&lt;33,"ОДНОРОДНЫЕ","НЕОДНОРОДНЫЕ")</f>
        <v>ОДНОРОДНЫЕ</v>
      </c>
      <c r="N20" s="33">
        <f t="shared" ref="N20:N22" si="6">D20*I20</f>
        <v>24379.399999999998</v>
      </c>
    </row>
    <row r="21" spans="1:16" x14ac:dyDescent="0.25">
      <c r="A21" s="13">
        <v>3</v>
      </c>
      <c r="B21" s="31" t="s">
        <v>28</v>
      </c>
      <c r="C21" s="28" t="s">
        <v>21</v>
      </c>
      <c r="D21" s="26">
        <v>28</v>
      </c>
      <c r="E21" s="24">
        <v>2500</v>
      </c>
      <c r="F21" s="34">
        <v>3025</v>
      </c>
      <c r="G21" s="22">
        <v>3000</v>
      </c>
      <c r="H21" s="33"/>
      <c r="I21" s="33">
        <f t="shared" si="1"/>
        <v>2841.6666666666665</v>
      </c>
      <c r="J21" s="32">
        <f t="shared" si="2"/>
        <v>3</v>
      </c>
      <c r="K21" s="32">
        <f t="shared" si="3"/>
        <v>296.15592739861438</v>
      </c>
      <c r="L21" s="32">
        <f t="shared" si="4"/>
        <v>10.42190946857294</v>
      </c>
      <c r="M21" s="32" t="str">
        <f t="shared" si="5"/>
        <v>ОДНОРОДНЫЕ</v>
      </c>
      <c r="N21" s="33">
        <f t="shared" si="6"/>
        <v>79566.666666666657</v>
      </c>
    </row>
    <row r="22" spans="1:16" x14ac:dyDescent="0.25">
      <c r="A22" s="13">
        <v>4</v>
      </c>
      <c r="B22" s="31" t="s">
        <v>29</v>
      </c>
      <c r="C22" s="28" t="s">
        <v>21</v>
      </c>
      <c r="D22" s="26">
        <v>25</v>
      </c>
      <c r="E22" s="24">
        <v>2500</v>
      </c>
      <c r="F22" s="34">
        <v>2740</v>
      </c>
      <c r="G22" s="22">
        <v>2690</v>
      </c>
      <c r="H22" s="33"/>
      <c r="I22" s="33">
        <f t="shared" si="1"/>
        <v>2643.3333333333335</v>
      </c>
      <c r="J22" s="32">
        <f t="shared" si="2"/>
        <v>3</v>
      </c>
      <c r="K22" s="32">
        <f t="shared" si="3"/>
        <v>126.62279942148386</v>
      </c>
      <c r="L22" s="32">
        <f t="shared" si="4"/>
        <v>4.7902698394003984</v>
      </c>
      <c r="M22" s="32" t="str">
        <f t="shared" si="5"/>
        <v>ОДНОРОДНЫЕ</v>
      </c>
      <c r="N22" s="33">
        <f t="shared" si="6"/>
        <v>66083.333333333343</v>
      </c>
    </row>
    <row r="23" spans="1:16" x14ac:dyDescent="0.25">
      <c r="A23" s="19"/>
      <c r="B23" s="14"/>
      <c r="C23" s="15"/>
      <c r="D23" s="16"/>
      <c r="E23" s="25">
        <f>SUMPRODUCT($D$19:$D$22,E19:E22)</f>
        <v>182600</v>
      </c>
      <c r="F23" s="20">
        <f>SUMPRODUCT($D$19:$D$22,F19:F22)</f>
        <v>207341.2</v>
      </c>
      <c r="G23" s="20">
        <f>SUMPRODUCT($D$19:$D$22,G19:G22)</f>
        <v>205960</v>
      </c>
      <c r="H23" s="33"/>
      <c r="I23" s="9"/>
      <c r="J23" s="10"/>
      <c r="K23" s="10"/>
      <c r="L23" s="10"/>
      <c r="M23" s="10"/>
      <c r="N23" s="12">
        <f>SUM(N19:N22)</f>
        <v>198633.73333333331</v>
      </c>
    </row>
    <row r="24" spans="1:16" x14ac:dyDescent="0.25">
      <c r="A24" s="7"/>
      <c r="B24" s="7"/>
      <c r="C24" s="7"/>
      <c r="D24" s="7"/>
      <c r="E24" s="3"/>
      <c r="F24" s="3"/>
      <c r="G24" s="3"/>
      <c r="H24" s="3"/>
      <c r="I24" s="3"/>
      <c r="J24" s="7"/>
      <c r="K24" s="7"/>
      <c r="L24" s="7"/>
      <c r="M24" s="7"/>
      <c r="N24" s="3"/>
    </row>
    <row r="25" spans="1:16" s="7" customFormat="1" x14ac:dyDescent="0.25">
      <c r="A25" s="42" t="s">
        <v>19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6" s="7" customFormat="1" x14ac:dyDescent="0.25">
      <c r="A26" s="40" t="s">
        <v>18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6" s="7" customForma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6" s="18" customFormat="1" x14ac:dyDescent="0.25">
      <c r="A28" s="38" t="s">
        <v>34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17"/>
      <c r="P28" s="17"/>
    </row>
  </sheetData>
  <mergeCells count="19">
    <mergeCell ref="L17:L18"/>
    <mergeCell ref="M17:M18"/>
    <mergeCell ref="A17:A18"/>
    <mergeCell ref="G4:N4"/>
    <mergeCell ref="G3:N3"/>
    <mergeCell ref="B17:B18"/>
    <mergeCell ref="C17:D17"/>
    <mergeCell ref="A28:N28"/>
    <mergeCell ref="A27:N27"/>
    <mergeCell ref="K11:L11"/>
    <mergeCell ref="B13:M13"/>
    <mergeCell ref="A25:N25"/>
    <mergeCell ref="A26:N26"/>
    <mergeCell ref="N17:N18"/>
    <mergeCell ref="A16:B16"/>
    <mergeCell ref="C16:D16"/>
    <mergeCell ref="I17:I18"/>
    <mergeCell ref="J17:J18"/>
    <mergeCell ref="K17:K18"/>
  </mergeCells>
  <conditionalFormatting sqref="M19:M23">
    <cfRule type="containsText" dxfId="5" priority="10" operator="containsText" text="НЕ">
      <formula>NOT(ISERROR(SEARCH("НЕ",M19)))</formula>
    </cfRule>
    <cfRule type="containsText" dxfId="4" priority="11" operator="containsText" text="ОДНОРОДНЫЕ">
      <formula>NOT(ISERROR(SEARCH("ОДНОРОДНЫЕ",M19)))</formula>
    </cfRule>
    <cfRule type="containsText" dxfId="3" priority="12" operator="containsText" text="НЕОДНОРОДНЫЕ">
      <formula>NOT(ISERROR(SEARCH("НЕОДНОРОДНЫЕ",M19)))</formula>
    </cfRule>
  </conditionalFormatting>
  <conditionalFormatting sqref="M19:M23">
    <cfRule type="containsText" dxfId="2" priority="7" operator="containsText" text="НЕОДНОРОДНЫЕ">
      <formula>NOT(ISERROR(SEARCH("НЕОДНОРОДНЫЕ",M19)))</formula>
    </cfRule>
    <cfRule type="containsText" dxfId="1" priority="8" operator="containsText" text="ОДНОРОДНЫЕ">
      <formula>NOT(ISERROR(SEARCH("ОДНОРОДНЫЕ",M19)))</formula>
    </cfRule>
    <cfRule type="containsText" dxfId="0" priority="9" operator="containsText" text="НЕОДНОРОДНЫЕ">
      <formula>NOT(ISERROR(SEARCH("НЕОДНОРОДНЫЕ",M19)))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2023-06-21T05:14:36Z</dcterms:modified>
</cp:coreProperties>
</file>