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4" i="1" l="1"/>
  <c r="L22" i="1"/>
  <c r="L21" i="1"/>
  <c r="L23" i="1"/>
  <c r="L24" i="1"/>
  <c r="L25" i="1"/>
  <c r="Q25" i="1" s="1"/>
  <c r="L26" i="1"/>
  <c r="Q26" i="1" s="1"/>
  <c r="L27" i="1"/>
  <c r="Q27" i="1" s="1"/>
  <c r="L28" i="1"/>
  <c r="L29" i="1"/>
  <c r="Q29" i="1" s="1"/>
  <c r="L30" i="1"/>
  <c r="Q30" i="1" s="1"/>
  <c r="L31" i="1"/>
  <c r="Q31" i="1" s="1"/>
  <c r="L32" i="1"/>
  <c r="L33" i="1"/>
  <c r="L34" i="1"/>
  <c r="Q34" i="1" s="1"/>
  <c r="L35" i="1"/>
  <c r="L36" i="1"/>
  <c r="Q36" i="1" s="1"/>
  <c r="G37" i="1"/>
  <c r="I37" i="1"/>
  <c r="H37" i="1"/>
  <c r="F37" i="1"/>
  <c r="M25" i="1"/>
  <c r="N25" i="1"/>
  <c r="M26" i="1"/>
  <c r="N26" i="1"/>
  <c r="O26" i="1" s="1"/>
  <c r="P26" i="1" s="1"/>
  <c r="M27" i="1"/>
  <c r="N27" i="1"/>
  <c r="O27" i="1" s="1"/>
  <c r="P27" i="1" s="1"/>
  <c r="Q28" i="1"/>
  <c r="M28" i="1"/>
  <c r="N28" i="1"/>
  <c r="M29" i="1"/>
  <c r="N29" i="1"/>
  <c r="O29" i="1" s="1"/>
  <c r="P29" i="1" s="1"/>
  <c r="M30" i="1"/>
  <c r="N30" i="1"/>
  <c r="M31" i="1"/>
  <c r="N31" i="1"/>
  <c r="Q32" i="1"/>
  <c r="M32" i="1"/>
  <c r="N32" i="1"/>
  <c r="Q33" i="1"/>
  <c r="M33" i="1"/>
  <c r="N33" i="1"/>
  <c r="O33" i="1" s="1"/>
  <c r="P33" i="1" s="1"/>
  <c r="Q35" i="1"/>
  <c r="M35" i="1"/>
  <c r="N35" i="1"/>
  <c r="M36" i="1"/>
  <c r="N36" i="1"/>
  <c r="E37" i="1" l="1"/>
  <c r="O31" i="1"/>
  <c r="P31" i="1" s="1"/>
  <c r="O25" i="1"/>
  <c r="P25" i="1" s="1"/>
  <c r="O28" i="1"/>
  <c r="P28" i="1" s="1"/>
  <c r="O36" i="1"/>
  <c r="P36" i="1" s="1"/>
  <c r="O32" i="1"/>
  <c r="P32" i="1" s="1"/>
  <c r="O30" i="1"/>
  <c r="P30" i="1" s="1"/>
  <c r="O35" i="1"/>
  <c r="P35" i="1" s="1"/>
  <c r="N34" i="1"/>
  <c r="O34" i="1" s="1"/>
  <c r="P34" i="1" s="1"/>
  <c r="Q21" i="1"/>
  <c r="M21" i="1"/>
  <c r="N21" i="1"/>
  <c r="Q22" i="1"/>
  <c r="M22" i="1"/>
  <c r="N22" i="1"/>
  <c r="M23" i="1"/>
  <c r="N23" i="1"/>
  <c r="Q24" i="1"/>
  <c r="M24" i="1"/>
  <c r="N24" i="1"/>
  <c r="O22" i="1" l="1"/>
  <c r="P22" i="1" s="1"/>
  <c r="O21" i="1"/>
  <c r="P21" i="1" s="1"/>
  <c r="O23" i="1"/>
  <c r="P23" i="1" s="1"/>
  <c r="Q23" i="1"/>
  <c r="C17" i="1" s="1"/>
  <c r="O24" i="1"/>
  <c r="P24" i="1" s="1"/>
  <c r="J37" i="1"/>
  <c r="K37" i="1"/>
  <c r="L20" i="1"/>
  <c r="Q20" i="1" s="1"/>
  <c r="M20" i="1"/>
  <c r="N20" i="1"/>
  <c r="O20" i="1" l="1"/>
  <c r="P20" i="1" s="1"/>
</calcChain>
</file>

<file path=xl/sharedStrings.xml><?xml version="1.0" encoding="utf-8"?>
<sst xmlns="http://schemas.openxmlformats.org/spreadsheetml/2006/main" count="82" uniqueCount="59">
  <si>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</si>
  <si>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</si>
  <si>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</si>
  <si>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</si>
  <si>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</si>
  <si>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</si>
  <si>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</si>
  <si>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</si>
  <si>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</si>
  <si>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</si>
  <si>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</si>
  <si>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</si>
  <si>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</si>
  <si>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</si>
  <si>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</si>
  <si>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</si>
  <si>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</si>
  <si>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</si>
  <si>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</si>
  <si>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</si>
  <si>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</si>
  <si>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</si>
  <si>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</si>
  <si>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</si>
  <si>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</si>
  <si>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</si>
  <si>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</si>
  <si>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</si>
  <si>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</si>
  <si>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</si>
  <si>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</si>
  <si>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</si>
  <si>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Шт.</t>
  </si>
  <si>
    <t>Уп.</t>
  </si>
  <si>
    <t>Система электронного заказа "ФармКомандир"  22.05.2024</t>
  </si>
  <si>
    <t>№ 156-23</t>
  </si>
  <si>
    <t xml:space="preserve">на поставку лекарственных препаратов для лечения заболеваний пищеварительного тракта и обмена веществ </t>
  </si>
  <si>
    <t xml:space="preserve">Омепразол </t>
  </si>
  <si>
    <t>Орнитин</t>
  </si>
  <si>
    <t xml:space="preserve">Висмута трикалия дицитрат </t>
  </si>
  <si>
    <t xml:space="preserve">Глицирризиновая кислота+Фосфолипиды </t>
  </si>
  <si>
    <t>Линаглиптин</t>
  </si>
  <si>
    <t xml:space="preserve">Калия и магния аспарагинат </t>
  </si>
  <si>
    <t>Аскорбиновая кислота</t>
  </si>
  <si>
    <t>Омепразол</t>
  </si>
  <si>
    <t>Эмпаглифлозин</t>
  </si>
  <si>
    <t>Гликлазид</t>
  </si>
  <si>
    <t>Метформин</t>
  </si>
  <si>
    <t>Инсулин растворимый [человеческий генно-инженерный]</t>
  </si>
  <si>
    <t>Тиоктовая кислота</t>
  </si>
  <si>
    <t>Инсулин гларгин</t>
  </si>
  <si>
    <t>Инозин+Меглюмин+Метионин+Никотинамид+Янтарная кислота</t>
  </si>
  <si>
    <t>Симетикон</t>
  </si>
  <si>
    <t>КП вх.220-06/23 от 08.06.2023</t>
  </si>
  <si>
    <t>КП вх.221-06/23 от 08.06.2023</t>
  </si>
  <si>
    <t>КП вх.222-06/23 от 08.06.2023</t>
  </si>
  <si>
    <t>КП вх.231-06/23 от 09.06.2023</t>
  </si>
  <si>
    <t>КП вх.232-06/23 от 09.06.2023</t>
  </si>
  <si>
    <t>Начальная (максимальная) цена договора устанавливается в размере 778949,41 руб. (семьсот семьдесят восемь тысяч девятьсот сорок девять рублей сорок одна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</si>
</sst>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topLeftCell="A4" zoomScale="85" zoomScaleNormal="85" zoomScalePageLayoutView="70" workbookViewId="0">
      <selection activeCell="A39" sqref="A39:Q39"/>
    </sheetView>
  </sheetViews>
  <sheetFormatPr defaultRowHeight="15" x14ac:dyDescent="0.25"/>
  <cols>
    <col min="1" max="1" width="6.140625" style="19" bestFit="1" customWidth="1"/>
    <col min="2" max="2" width="33.28515625" style="19" bestFit="1" customWidth="1"/>
    <col min="3" max="3" width="11.7109375" style="19" customWidth="1"/>
    <col min="4" max="4" width="7.140625" style="19" bestFit="1" customWidth="1"/>
    <col min="5" max="5" width="22.28515625" style="1" bestFit="1" customWidth="1"/>
    <col min="6" max="6" width="23" style="1" customWidth="1"/>
    <col min="7" max="9" width="22.28515625" style="1" bestFit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9" customWidth="1"/>
    <col min="14" max="14" width="12.5703125" style="19" customWidth="1"/>
    <col min="15" max="15" width="10.28515625" style="19" customWidth="1"/>
    <col min="16" max="16" width="22.42578125" style="19" bestFit="1" customWidth="1"/>
    <col min="17" max="17" width="17.5703125" style="1" customWidth="1"/>
    <col min="18" max="18" width="9.140625" style="19"/>
    <col min="19" max="19" width="9.7109375" style="19" bestFit="1" customWidth="1"/>
    <col min="20" max="20" width="10.7109375" style="19" bestFit="1" customWidth="1"/>
    <col min="21" max="21" width="11.7109375" style="19" bestFit="1" customWidth="1"/>
    <col min="22" max="22" width="10.7109375" style="19" bestFit="1" customWidth="1"/>
    <col min="23" max="16384" width="9.140625" style="19"/>
  </cols>
  <sheetData>
    <row r="1" spans="2:17" x14ac:dyDescent="0.25">
      <c r="Q1" s="10" t="s">
        <v>21</v>
      </c>
    </row>
    <row r="2" spans="2:17" ht="14.45" customHeight="1" x14ac:dyDescent="0.25">
      <c r="Q2" s="10" t="s">
        <v>22</v>
      </c>
    </row>
    <row r="3" spans="2:17" x14ac:dyDescent="0.25">
      <c r="G3" s="32" t="s">
        <v>36</v>
      </c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17" x14ac:dyDescent="0.25">
      <c r="G4" s="12"/>
      <c r="H4" s="12"/>
      <c r="I4" s="12"/>
      <c r="J4" s="12"/>
      <c r="K4" s="12"/>
      <c r="L4" s="12"/>
      <c r="M4" s="14"/>
      <c r="N4" s="14"/>
      <c r="O4" s="14"/>
      <c r="P4" s="14"/>
      <c r="Q4" s="11" t="s">
        <v>24</v>
      </c>
    </row>
    <row r="5" spans="2:17" x14ac:dyDescent="0.25">
      <c r="G5" s="12"/>
      <c r="H5" s="12"/>
      <c r="I5" s="12"/>
      <c r="J5" s="12"/>
      <c r="K5" s="12"/>
      <c r="L5" s="12"/>
      <c r="M5" s="14"/>
      <c r="N5" s="14"/>
      <c r="O5" s="14"/>
      <c r="P5" s="14"/>
      <c r="Q5" s="11" t="s">
        <v>23</v>
      </c>
    </row>
    <row r="6" spans="2:17" ht="14.45" customHeight="1" x14ac:dyDescent="0.25">
      <c r="G6" s="12"/>
      <c r="H6" s="12"/>
      <c r="I6" s="12"/>
      <c r="J6" s="12"/>
      <c r="K6" s="12"/>
      <c r="L6" s="12"/>
      <c r="M6" s="14"/>
      <c r="N6" s="14"/>
      <c r="O6" s="14"/>
      <c r="P6" s="14"/>
      <c r="Q6" s="11" t="s">
        <v>35</v>
      </c>
    </row>
    <row r="7" spans="2:17" x14ac:dyDescent="0.25">
      <c r="G7" s="12"/>
      <c r="H7" s="12"/>
      <c r="I7" s="12"/>
      <c r="J7" s="12"/>
      <c r="K7" s="12"/>
      <c r="L7" s="12"/>
      <c r="M7" s="14"/>
      <c r="N7" s="14"/>
      <c r="O7" s="14"/>
      <c r="P7" s="14"/>
      <c r="Q7" s="12"/>
    </row>
    <row r="8" spans="2:17" x14ac:dyDescent="0.25">
      <c r="G8" s="12"/>
      <c r="H8" s="12"/>
      <c r="I8" s="12"/>
      <c r="J8" s="12"/>
      <c r="K8" s="12"/>
      <c r="L8" s="12"/>
      <c r="M8" s="14"/>
      <c r="N8" s="14"/>
      <c r="O8" s="14"/>
      <c r="P8" s="14"/>
      <c r="Q8" s="8" t="s">
        <v>13</v>
      </c>
    </row>
    <row r="9" spans="2:17" x14ac:dyDescent="0.25">
      <c r="Q9" s="13" t="s">
        <v>18</v>
      </c>
    </row>
    <row r="10" spans="2:17" x14ac:dyDescent="0.25">
      <c r="Q10" s="13" t="s">
        <v>14</v>
      </c>
    </row>
    <row r="12" spans="2:17" ht="28.9" customHeight="1" x14ac:dyDescent="0.25">
      <c r="N12" s="36" t="s">
        <v>17</v>
      </c>
      <c r="O12" s="36"/>
      <c r="Q12" s="1" t="s">
        <v>15</v>
      </c>
    </row>
    <row r="14" spans="2:17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7" hidden="1" x14ac:dyDescent="0.25"/>
    <row r="17" spans="1:17" ht="62.25" customHeight="1" x14ac:dyDescent="0.25">
      <c r="A17" s="40" t="s">
        <v>11</v>
      </c>
      <c r="B17" s="41"/>
      <c r="C17" s="42">
        <f>SUM(Q20:Q36)</f>
        <v>778949.40899999999</v>
      </c>
      <c r="D17" s="41"/>
      <c r="E17" s="47" t="s">
        <v>53</v>
      </c>
      <c r="F17" s="48" t="s">
        <v>54</v>
      </c>
      <c r="G17" s="48" t="s">
        <v>55</v>
      </c>
      <c r="H17" s="48" t="s">
        <v>56</v>
      </c>
      <c r="I17" s="48" t="s">
        <v>57</v>
      </c>
      <c r="J17" s="16" t="s">
        <v>34</v>
      </c>
      <c r="K17" s="16" t="s">
        <v>34</v>
      </c>
      <c r="L17" s="20"/>
      <c r="M17" s="17"/>
      <c r="N17" s="17"/>
      <c r="O17" s="17"/>
      <c r="P17" s="17"/>
      <c r="Q17" s="20"/>
    </row>
    <row r="18" spans="1:17" ht="30" customHeight="1" x14ac:dyDescent="0.25">
      <c r="A18" s="30" t="s">
        <v>0</v>
      </c>
      <c r="B18" s="30" t="s">
        <v>1</v>
      </c>
      <c r="C18" s="30" t="s">
        <v>2</v>
      </c>
      <c r="D18" s="30"/>
      <c r="E18" s="20" t="s">
        <v>25</v>
      </c>
      <c r="F18" s="20" t="s">
        <v>26</v>
      </c>
      <c r="G18" s="20" t="s">
        <v>27</v>
      </c>
      <c r="H18" s="20" t="s">
        <v>28</v>
      </c>
      <c r="I18" s="20" t="s">
        <v>29</v>
      </c>
      <c r="J18" s="20" t="s">
        <v>30</v>
      </c>
      <c r="K18" s="20" t="s">
        <v>31</v>
      </c>
      <c r="L18" s="43" t="s">
        <v>12</v>
      </c>
      <c r="M18" s="30" t="s">
        <v>8</v>
      </c>
      <c r="N18" s="30" t="s">
        <v>9</v>
      </c>
      <c r="O18" s="30" t="s">
        <v>10</v>
      </c>
      <c r="P18" s="30" t="s">
        <v>6</v>
      </c>
      <c r="Q18" s="39" t="s">
        <v>7</v>
      </c>
    </row>
    <row r="19" spans="1:17" x14ac:dyDescent="0.25">
      <c r="A19" s="31"/>
      <c r="B19" s="31"/>
      <c r="C19" s="18" t="s">
        <v>3</v>
      </c>
      <c r="D19" s="18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44"/>
      <c r="M19" s="30"/>
      <c r="N19" s="30"/>
      <c r="O19" s="30"/>
      <c r="P19" s="30"/>
      <c r="Q19" s="39"/>
    </row>
    <row r="20" spans="1:17" x14ac:dyDescent="0.25">
      <c r="A20" s="3">
        <v>1</v>
      </c>
      <c r="B20" s="25" t="s">
        <v>37</v>
      </c>
      <c r="C20" s="26" t="s">
        <v>33</v>
      </c>
      <c r="D20" s="26">
        <v>500</v>
      </c>
      <c r="E20" s="45">
        <v>70.84</v>
      </c>
      <c r="F20" s="29">
        <v>71.55</v>
      </c>
      <c r="G20" s="29">
        <v>71.72</v>
      </c>
      <c r="H20" s="29">
        <v>120</v>
      </c>
      <c r="I20" s="29"/>
      <c r="J20" s="9"/>
      <c r="K20" s="9"/>
      <c r="L20" s="20">
        <f t="shared" ref="L20:L36" si="0">AVERAGE(E20:K20)</f>
        <v>83.527500000000003</v>
      </c>
      <c r="M20" s="17">
        <f t="shared" ref="M20" si="1" xml:space="preserve"> COUNT(E20:K20)</f>
        <v>4</v>
      </c>
      <c r="N20" s="17">
        <f t="shared" ref="N20" si="2">STDEV(E20:K20)</f>
        <v>24.317986998653197</v>
      </c>
      <c r="O20" s="17">
        <f t="shared" ref="O20" si="3">N20/L20*100</f>
        <v>29.113749362369511</v>
      </c>
      <c r="P20" s="17" t="str">
        <f t="shared" ref="P20" si="4">IF(O20&lt;33,"ОДНОРОДНЫЕ","НЕОДНОРОДНЫЕ")</f>
        <v>ОДНОРОДНЫЕ</v>
      </c>
      <c r="Q20" s="20">
        <f t="shared" ref="Q20" si="5">D20*L20</f>
        <v>41763.75</v>
      </c>
    </row>
    <row r="21" spans="1:17" x14ac:dyDescent="0.25">
      <c r="A21" s="3">
        <v>2</v>
      </c>
      <c r="B21" s="25" t="s">
        <v>38</v>
      </c>
      <c r="C21" s="26" t="s">
        <v>33</v>
      </c>
      <c r="D21" s="26">
        <v>6</v>
      </c>
      <c r="E21" s="45">
        <v>4048</v>
      </c>
      <c r="F21" s="29">
        <v>4088.48</v>
      </c>
      <c r="G21" s="29">
        <v>4098.2</v>
      </c>
      <c r="H21" s="29">
        <v>4272</v>
      </c>
      <c r="I21" s="29">
        <v>2984.34</v>
      </c>
      <c r="J21" s="9"/>
      <c r="K21" s="9"/>
      <c r="L21" s="49">
        <f t="shared" si="0"/>
        <v>3898.2040000000002</v>
      </c>
      <c r="M21" s="24">
        <f t="shared" ref="M21:M35" si="6" xml:space="preserve"> COUNT(E21:K21)</f>
        <v>5</v>
      </c>
      <c r="N21" s="24">
        <f t="shared" ref="N21:N35" si="7">STDEV(E21:K21)</f>
        <v>518.0523761937576</v>
      </c>
      <c r="O21" s="24">
        <f t="shared" ref="O21:O35" si="8">N21/L21*100</f>
        <v>13.289514253070326</v>
      </c>
      <c r="P21" s="24" t="str">
        <f t="shared" ref="P21:P35" si="9">IF(O21&lt;33,"ОДНОРОДНЫЕ","НЕОДНОРОДНЫЕ")</f>
        <v>ОДНОРОДНЫЕ</v>
      </c>
      <c r="Q21" s="23">
        <f t="shared" ref="Q21:Q35" si="10">D21*L21</f>
        <v>23389.224000000002</v>
      </c>
    </row>
    <row r="22" spans="1:17" x14ac:dyDescent="0.25">
      <c r="A22" s="3">
        <v>3</v>
      </c>
      <c r="B22" s="25" t="s">
        <v>39</v>
      </c>
      <c r="C22" s="26" t="s">
        <v>32</v>
      </c>
      <c r="D22" s="26">
        <v>1680</v>
      </c>
      <c r="E22" s="45">
        <v>6.21</v>
      </c>
      <c r="F22" s="29">
        <v>6.28</v>
      </c>
      <c r="G22" s="29">
        <v>6.29</v>
      </c>
      <c r="H22" s="29"/>
      <c r="I22" s="29">
        <v>7.03</v>
      </c>
      <c r="J22" s="9"/>
      <c r="K22" s="9"/>
      <c r="L22" s="49">
        <f>AVERAGE(E22:K22)</f>
        <v>6.4525000000000006</v>
      </c>
      <c r="M22" s="24">
        <f t="shared" si="6"/>
        <v>4</v>
      </c>
      <c r="N22" s="24">
        <f t="shared" si="7"/>
        <v>0.38664152217094677</v>
      </c>
      <c r="O22" s="24">
        <f t="shared" si="8"/>
        <v>5.9921196771940606</v>
      </c>
      <c r="P22" s="24" t="str">
        <f t="shared" si="9"/>
        <v>ОДНОРОДНЫЕ</v>
      </c>
      <c r="Q22" s="23">
        <f t="shared" si="10"/>
        <v>10840.2</v>
      </c>
    </row>
    <row r="23" spans="1:17" ht="30" x14ac:dyDescent="0.25">
      <c r="A23" s="3">
        <v>4</v>
      </c>
      <c r="B23" s="25" t="s">
        <v>40</v>
      </c>
      <c r="C23" s="26" t="s">
        <v>33</v>
      </c>
      <c r="D23" s="26">
        <v>60</v>
      </c>
      <c r="E23" s="45">
        <v>623.4</v>
      </c>
      <c r="F23" s="29">
        <v>629.63</v>
      </c>
      <c r="G23" s="29">
        <v>631.13</v>
      </c>
      <c r="H23" s="29">
        <v>665.2</v>
      </c>
      <c r="I23" s="29"/>
      <c r="J23" s="9"/>
      <c r="K23" s="9"/>
      <c r="L23" s="49">
        <f t="shared" si="0"/>
        <v>637.33999999999992</v>
      </c>
      <c r="M23" s="24">
        <f t="shared" si="6"/>
        <v>4</v>
      </c>
      <c r="N23" s="24">
        <f t="shared" si="7"/>
        <v>18.872479081102931</v>
      </c>
      <c r="O23" s="24">
        <f t="shared" si="8"/>
        <v>2.9611320615531636</v>
      </c>
      <c r="P23" s="24" t="str">
        <f t="shared" si="9"/>
        <v>ОДНОРОДНЫЕ</v>
      </c>
      <c r="Q23" s="23">
        <f t="shared" si="10"/>
        <v>38240.399999999994</v>
      </c>
    </row>
    <row r="24" spans="1:17" x14ac:dyDescent="0.25">
      <c r="A24" s="3">
        <v>5</v>
      </c>
      <c r="B24" s="25" t="s">
        <v>41</v>
      </c>
      <c r="C24" s="26" t="s">
        <v>33</v>
      </c>
      <c r="D24" s="26">
        <v>25</v>
      </c>
      <c r="E24" s="45">
        <v>1751.58</v>
      </c>
      <c r="F24" s="29">
        <v>1769.1</v>
      </c>
      <c r="G24" s="29">
        <v>1773.3</v>
      </c>
      <c r="H24" s="29">
        <v>1960.3</v>
      </c>
      <c r="I24" s="29">
        <v>1647.74</v>
      </c>
      <c r="J24" s="9"/>
      <c r="K24" s="9"/>
      <c r="L24" s="49">
        <f t="shared" si="0"/>
        <v>1780.404</v>
      </c>
      <c r="M24" s="24">
        <f t="shared" si="6"/>
        <v>5</v>
      </c>
      <c r="N24" s="24">
        <f t="shared" si="7"/>
        <v>112.88420828441858</v>
      </c>
      <c r="O24" s="24">
        <f t="shared" si="8"/>
        <v>6.3403704038195023</v>
      </c>
      <c r="P24" s="24" t="str">
        <f t="shared" si="9"/>
        <v>ОДНОРОДНЫЕ</v>
      </c>
      <c r="Q24" s="23">
        <f t="shared" si="10"/>
        <v>44510.1</v>
      </c>
    </row>
    <row r="25" spans="1:17" s="27" customFormat="1" x14ac:dyDescent="0.25">
      <c r="A25" s="3">
        <v>6</v>
      </c>
      <c r="B25" s="25" t="s">
        <v>42</v>
      </c>
      <c r="C25" s="26" t="s">
        <v>33</v>
      </c>
      <c r="D25" s="26">
        <v>25</v>
      </c>
      <c r="E25" s="45">
        <v>110.04</v>
      </c>
      <c r="F25" s="29">
        <v>111.14</v>
      </c>
      <c r="G25" s="29">
        <v>111.4</v>
      </c>
      <c r="H25" s="29"/>
      <c r="I25" s="29">
        <v>156.63</v>
      </c>
      <c r="J25" s="9"/>
      <c r="K25" s="9"/>
      <c r="L25" s="49">
        <f t="shared" si="0"/>
        <v>122.30250000000001</v>
      </c>
      <c r="M25" s="26">
        <f t="shared" ref="M25:M36" si="11" xml:space="preserve"> COUNT(E25:K25)</f>
        <v>4</v>
      </c>
      <c r="N25" s="26">
        <f t="shared" ref="N25:N36" si="12">STDEV(E25:K25)</f>
        <v>22.892590322343665</v>
      </c>
      <c r="O25" s="26">
        <f t="shared" ref="O25:O36" si="13">N25/L25*100</f>
        <v>18.718006845603043</v>
      </c>
      <c r="P25" s="26" t="str">
        <f t="shared" ref="P25:P36" si="14">IF(O25&lt;33,"ОДНОРОДНЫЕ","НЕОДНОРОДНЫЕ")</f>
        <v>ОДНОРОДНЫЕ</v>
      </c>
      <c r="Q25" s="28">
        <f t="shared" ref="Q25:Q36" si="15">D25*L25</f>
        <v>3057.5625</v>
      </c>
    </row>
    <row r="26" spans="1:17" s="27" customFormat="1" x14ac:dyDescent="0.25">
      <c r="A26" s="3">
        <v>7</v>
      </c>
      <c r="B26" s="25" t="s">
        <v>43</v>
      </c>
      <c r="C26" s="26" t="s">
        <v>33</v>
      </c>
      <c r="D26" s="26">
        <v>100</v>
      </c>
      <c r="E26" s="45">
        <v>49.24</v>
      </c>
      <c r="F26" s="29">
        <v>49.73</v>
      </c>
      <c r="G26" s="29">
        <v>49.85</v>
      </c>
      <c r="H26" s="29"/>
      <c r="I26" s="29">
        <v>73.2</v>
      </c>
      <c r="J26" s="9"/>
      <c r="K26" s="9"/>
      <c r="L26" s="49">
        <f t="shared" si="0"/>
        <v>55.504999999999995</v>
      </c>
      <c r="M26" s="26">
        <f t="shared" si="11"/>
        <v>4</v>
      </c>
      <c r="N26" s="26">
        <f t="shared" si="12"/>
        <v>11.799617225430124</v>
      </c>
      <c r="O26" s="26">
        <f t="shared" si="13"/>
        <v>21.25865638308283</v>
      </c>
      <c r="P26" s="26" t="str">
        <f t="shared" si="14"/>
        <v>ОДНОРОДНЫЕ</v>
      </c>
      <c r="Q26" s="28">
        <f t="shared" si="15"/>
        <v>5550.5</v>
      </c>
    </row>
    <row r="27" spans="1:17" s="27" customFormat="1" x14ac:dyDescent="0.25">
      <c r="A27" s="3">
        <v>8</v>
      </c>
      <c r="B27" s="25" t="s">
        <v>44</v>
      </c>
      <c r="C27" s="26" t="s">
        <v>33</v>
      </c>
      <c r="D27" s="26">
        <v>100</v>
      </c>
      <c r="E27" s="45">
        <v>174.46</v>
      </c>
      <c r="F27" s="29">
        <v>176.2</v>
      </c>
      <c r="G27" s="29">
        <v>176.62</v>
      </c>
      <c r="H27" s="29">
        <v>190</v>
      </c>
      <c r="I27" s="29">
        <v>202.42</v>
      </c>
      <c r="J27" s="9"/>
      <c r="K27" s="9"/>
      <c r="L27" s="49">
        <f t="shared" si="0"/>
        <v>183.94</v>
      </c>
      <c r="M27" s="26">
        <f t="shared" si="11"/>
        <v>5</v>
      </c>
      <c r="N27" s="26">
        <f t="shared" si="12"/>
        <v>12.058134184026974</v>
      </c>
      <c r="O27" s="26">
        <f t="shared" si="13"/>
        <v>6.5554714494003337</v>
      </c>
      <c r="P27" s="26" t="str">
        <f t="shared" si="14"/>
        <v>ОДНОРОДНЫЕ</v>
      </c>
      <c r="Q27" s="28">
        <f t="shared" si="15"/>
        <v>18394</v>
      </c>
    </row>
    <row r="28" spans="1:17" s="27" customFormat="1" x14ac:dyDescent="0.25">
      <c r="A28" s="3">
        <v>9</v>
      </c>
      <c r="B28" s="25" t="s">
        <v>45</v>
      </c>
      <c r="C28" s="26" t="s">
        <v>33</v>
      </c>
      <c r="D28" s="26">
        <v>15</v>
      </c>
      <c r="E28" s="45">
        <v>2857.25</v>
      </c>
      <c r="F28" s="29">
        <v>2885.82</v>
      </c>
      <c r="G28" s="29">
        <v>2892.68</v>
      </c>
      <c r="H28" s="29">
        <v>3214.6</v>
      </c>
      <c r="I28" s="29">
        <v>2687.93</v>
      </c>
      <c r="J28" s="9"/>
      <c r="K28" s="9"/>
      <c r="L28" s="49">
        <f t="shared" si="0"/>
        <v>2907.6559999999999</v>
      </c>
      <c r="M28" s="26">
        <f t="shared" si="11"/>
        <v>5</v>
      </c>
      <c r="N28" s="26">
        <f t="shared" si="12"/>
        <v>190.87691748873149</v>
      </c>
      <c r="O28" s="26">
        <f t="shared" si="13"/>
        <v>6.5646320434305672</v>
      </c>
      <c r="P28" s="26" t="str">
        <f t="shared" si="14"/>
        <v>ОДНОРОДНЫЕ</v>
      </c>
      <c r="Q28" s="28">
        <f t="shared" si="15"/>
        <v>43614.84</v>
      </c>
    </row>
    <row r="29" spans="1:17" s="27" customFormat="1" x14ac:dyDescent="0.25">
      <c r="A29" s="3">
        <v>10</v>
      </c>
      <c r="B29" s="25" t="s">
        <v>46</v>
      </c>
      <c r="C29" s="26" t="s">
        <v>33</v>
      </c>
      <c r="D29" s="26">
        <v>100</v>
      </c>
      <c r="E29" s="45">
        <v>203.04</v>
      </c>
      <c r="F29" s="29">
        <v>205.07</v>
      </c>
      <c r="G29" s="29">
        <v>205.56</v>
      </c>
      <c r="H29" s="29">
        <v>235</v>
      </c>
      <c r="I29" s="29">
        <v>184.58</v>
      </c>
      <c r="J29" s="9"/>
      <c r="K29" s="9"/>
      <c r="L29" s="49">
        <f t="shared" si="0"/>
        <v>206.65</v>
      </c>
      <c r="M29" s="26">
        <f t="shared" si="11"/>
        <v>5</v>
      </c>
      <c r="N29" s="26">
        <f t="shared" si="12"/>
        <v>18.079850663100064</v>
      </c>
      <c r="O29" s="26">
        <f t="shared" si="13"/>
        <v>8.7490204031454457</v>
      </c>
      <c r="P29" s="26" t="str">
        <f t="shared" si="14"/>
        <v>ОДНОРОДНЫЕ</v>
      </c>
      <c r="Q29" s="28">
        <f t="shared" si="15"/>
        <v>20665</v>
      </c>
    </row>
    <row r="30" spans="1:17" s="27" customFormat="1" x14ac:dyDescent="0.25">
      <c r="A30" s="3">
        <v>11</v>
      </c>
      <c r="B30" s="25" t="s">
        <v>47</v>
      </c>
      <c r="C30" s="26" t="s">
        <v>33</v>
      </c>
      <c r="D30" s="26">
        <v>60</v>
      </c>
      <c r="E30" s="45">
        <v>171.3</v>
      </c>
      <c r="F30" s="29">
        <v>173.01</v>
      </c>
      <c r="G30" s="29">
        <v>173.42</v>
      </c>
      <c r="H30" s="29"/>
      <c r="I30" s="29">
        <v>155.81</v>
      </c>
      <c r="J30" s="9"/>
      <c r="K30" s="9"/>
      <c r="L30" s="49">
        <f t="shared" si="0"/>
        <v>168.38499999999999</v>
      </c>
      <c r="M30" s="26">
        <f t="shared" si="11"/>
        <v>4</v>
      </c>
      <c r="N30" s="26">
        <f t="shared" si="12"/>
        <v>8.4334591558466236</v>
      </c>
      <c r="O30" s="26">
        <f t="shared" si="13"/>
        <v>5.0084384926487662</v>
      </c>
      <c r="P30" s="26" t="str">
        <f t="shared" si="14"/>
        <v>ОДНОРОДНЫЕ</v>
      </c>
      <c r="Q30" s="28">
        <f t="shared" si="15"/>
        <v>10103.099999999999</v>
      </c>
    </row>
    <row r="31" spans="1:17" s="22" customFormat="1" ht="30" x14ac:dyDescent="0.25">
      <c r="A31" s="3">
        <v>12</v>
      </c>
      <c r="B31" s="25" t="s">
        <v>48</v>
      </c>
      <c r="C31" s="26" t="s">
        <v>33</v>
      </c>
      <c r="D31" s="26">
        <v>15</v>
      </c>
      <c r="E31" s="46">
        <v>410.4</v>
      </c>
      <c r="F31" s="29">
        <v>414.5</v>
      </c>
      <c r="G31" s="29">
        <v>415.49</v>
      </c>
      <c r="H31" s="29"/>
      <c r="I31" s="29">
        <v>406</v>
      </c>
      <c r="J31" s="9"/>
      <c r="K31" s="9"/>
      <c r="L31" s="49">
        <f t="shared" si="0"/>
        <v>411.59749999999997</v>
      </c>
      <c r="M31" s="26">
        <f t="shared" si="11"/>
        <v>4</v>
      </c>
      <c r="N31" s="26">
        <f t="shared" si="12"/>
        <v>4.3336695382397012</v>
      </c>
      <c r="O31" s="26">
        <f t="shared" si="13"/>
        <v>1.052890150751572</v>
      </c>
      <c r="P31" s="26" t="str">
        <f t="shared" si="14"/>
        <v>ОДНОРОДНЫЕ</v>
      </c>
      <c r="Q31" s="28">
        <f t="shared" si="15"/>
        <v>6173.9624999999996</v>
      </c>
    </row>
    <row r="32" spans="1:17" s="22" customFormat="1" x14ac:dyDescent="0.25">
      <c r="A32" s="3">
        <v>13</v>
      </c>
      <c r="B32" s="25" t="s">
        <v>49</v>
      </c>
      <c r="C32" s="26" t="s">
        <v>33</v>
      </c>
      <c r="D32" s="26">
        <v>20</v>
      </c>
      <c r="E32" s="45">
        <v>726.17</v>
      </c>
      <c r="F32" s="29">
        <v>733.43</v>
      </c>
      <c r="G32" s="29">
        <v>735.17</v>
      </c>
      <c r="H32" s="29"/>
      <c r="I32" s="29">
        <v>974.85</v>
      </c>
      <c r="J32" s="9"/>
      <c r="K32" s="9"/>
      <c r="L32" s="49">
        <f t="shared" si="0"/>
        <v>792.40499999999997</v>
      </c>
      <c r="M32" s="26">
        <f t="shared" si="11"/>
        <v>4</v>
      </c>
      <c r="N32" s="26">
        <f t="shared" si="12"/>
        <v>121.69243895986313</v>
      </c>
      <c r="O32" s="26">
        <f t="shared" si="13"/>
        <v>15.357353747119609</v>
      </c>
      <c r="P32" s="26" t="str">
        <f t="shared" si="14"/>
        <v>ОДНОРОДНЫЕ</v>
      </c>
      <c r="Q32" s="28">
        <f t="shared" si="15"/>
        <v>15848.099999999999</v>
      </c>
    </row>
    <row r="33" spans="1:19" s="22" customFormat="1" x14ac:dyDescent="0.25">
      <c r="A33" s="3">
        <v>14</v>
      </c>
      <c r="B33" s="25" t="s">
        <v>50</v>
      </c>
      <c r="C33" s="26" t="s">
        <v>33</v>
      </c>
      <c r="D33" s="26">
        <v>40</v>
      </c>
      <c r="E33" s="46">
        <v>3292.48</v>
      </c>
      <c r="F33" s="29">
        <v>3325.4</v>
      </c>
      <c r="G33" s="29">
        <v>3333.31</v>
      </c>
      <c r="H33" s="29"/>
      <c r="I33" s="29">
        <v>2993.17</v>
      </c>
      <c r="J33" s="9"/>
      <c r="K33" s="9"/>
      <c r="L33" s="49">
        <f t="shared" si="0"/>
        <v>3236.09</v>
      </c>
      <c r="M33" s="26">
        <f t="shared" si="11"/>
        <v>4</v>
      </c>
      <c r="N33" s="26">
        <f t="shared" si="12"/>
        <v>162.90893468438125</v>
      </c>
      <c r="O33" s="26">
        <f t="shared" si="13"/>
        <v>5.0341286764082964</v>
      </c>
      <c r="P33" s="26" t="str">
        <f t="shared" si="14"/>
        <v>ОДНОРОДНЫЕ</v>
      </c>
      <c r="Q33" s="28">
        <f t="shared" si="15"/>
        <v>129443.6</v>
      </c>
    </row>
    <row r="34" spans="1:19" x14ac:dyDescent="0.25">
      <c r="A34" s="3">
        <v>15</v>
      </c>
      <c r="B34" s="25" t="s">
        <v>49</v>
      </c>
      <c r="C34" s="26" t="s">
        <v>32</v>
      </c>
      <c r="D34" s="26">
        <v>5500</v>
      </c>
      <c r="E34" s="45">
        <v>49.18</v>
      </c>
      <c r="F34" s="29">
        <v>49.68</v>
      </c>
      <c r="G34" s="29">
        <v>49.79</v>
      </c>
      <c r="H34" s="29">
        <v>52.16</v>
      </c>
      <c r="I34" s="29">
        <v>80.27</v>
      </c>
      <c r="J34" s="9"/>
      <c r="K34" s="9"/>
      <c r="L34" s="49">
        <f t="shared" si="0"/>
        <v>56.215999999999994</v>
      </c>
      <c r="M34" s="26">
        <f t="shared" si="11"/>
        <v>5</v>
      </c>
      <c r="N34" s="26">
        <f t="shared" si="12"/>
        <v>13.495963470608544</v>
      </c>
      <c r="O34" s="26">
        <f t="shared" si="13"/>
        <v>24.007335048044233</v>
      </c>
      <c r="P34" s="26" t="str">
        <f t="shared" si="14"/>
        <v>ОДНОРОДНЫЕ</v>
      </c>
      <c r="Q34" s="28">
        <f t="shared" si="15"/>
        <v>309187.99999999994</v>
      </c>
    </row>
    <row r="35" spans="1:19" ht="30" x14ac:dyDescent="0.25">
      <c r="A35" s="3">
        <v>16</v>
      </c>
      <c r="B35" s="25" t="s">
        <v>51</v>
      </c>
      <c r="C35" s="26" t="s">
        <v>33</v>
      </c>
      <c r="D35" s="26">
        <v>25</v>
      </c>
      <c r="E35" s="46">
        <v>2208.71</v>
      </c>
      <c r="F35" s="29">
        <v>2230.8000000000002</v>
      </c>
      <c r="G35" s="29">
        <v>2236.1</v>
      </c>
      <c r="H35" s="29">
        <v>2372.5</v>
      </c>
      <c r="I35" s="29">
        <v>2007.92</v>
      </c>
      <c r="J35" s="9"/>
      <c r="K35" s="9"/>
      <c r="L35" s="49">
        <f t="shared" si="0"/>
        <v>2211.2060000000001</v>
      </c>
      <c r="M35" s="26">
        <f t="shared" si="11"/>
        <v>5</v>
      </c>
      <c r="N35" s="26">
        <f t="shared" si="12"/>
        <v>130.71994713891218</v>
      </c>
      <c r="O35" s="26">
        <f t="shared" si="13"/>
        <v>5.9117037100528931</v>
      </c>
      <c r="P35" s="26" t="str">
        <f t="shared" si="14"/>
        <v>ОДНОРОДНЫЕ</v>
      </c>
      <c r="Q35" s="28">
        <f t="shared" si="15"/>
        <v>55280.15</v>
      </c>
    </row>
    <row r="36" spans="1:19" x14ac:dyDescent="0.25">
      <c r="A36" s="3">
        <v>17</v>
      </c>
      <c r="B36" s="25" t="s">
        <v>52</v>
      </c>
      <c r="C36" s="26" t="s">
        <v>33</v>
      </c>
      <c r="D36" s="26">
        <v>5</v>
      </c>
      <c r="E36" s="45">
        <v>540.29999999999995</v>
      </c>
      <c r="F36" s="29">
        <v>545.70000000000005</v>
      </c>
      <c r="G36" s="29">
        <v>547</v>
      </c>
      <c r="H36" s="29">
        <v>718.3</v>
      </c>
      <c r="I36" s="29">
        <v>535.62</v>
      </c>
      <c r="J36" s="9"/>
      <c r="K36" s="9"/>
      <c r="L36" s="49">
        <f t="shared" si="0"/>
        <v>577.38400000000001</v>
      </c>
      <c r="M36" s="26">
        <f t="shared" si="11"/>
        <v>5</v>
      </c>
      <c r="N36" s="26">
        <f t="shared" si="12"/>
        <v>78.904748146103046</v>
      </c>
      <c r="O36" s="26">
        <f t="shared" si="13"/>
        <v>13.665904865064332</v>
      </c>
      <c r="P36" s="26" t="str">
        <f t="shared" si="14"/>
        <v>ОДНОРОДНЫЕ</v>
      </c>
      <c r="Q36" s="28">
        <f t="shared" si="15"/>
        <v>2886.92</v>
      </c>
    </row>
    <row r="37" spans="1:19" x14ac:dyDescent="0.25">
      <c r="A37" s="3"/>
      <c r="B37" s="7"/>
      <c r="C37" s="6"/>
      <c r="D37" s="4"/>
      <c r="E37" s="20">
        <f>SUMPRODUCT($D$20:$D$36,E20:E36)</f>
        <v>730683.9</v>
      </c>
      <c r="F37" s="20">
        <f>SUMPRODUCT($D$20:$D$36,F20:F36)</f>
        <v>738048.58000000007</v>
      </c>
      <c r="G37" s="20">
        <f>SUMPRODUCT($D$20:$D$36,G20:G36)</f>
        <v>739750.75</v>
      </c>
      <c r="H37" s="20">
        <f>SUMPRODUCT($D$20:$D$36,H20:H36)</f>
        <v>615054.5</v>
      </c>
      <c r="I37" s="20">
        <f>SUMPRODUCT($D$20:$D$36,I20:I36)</f>
        <v>810188.14</v>
      </c>
      <c r="J37" s="20">
        <f>SUMPRODUCT($D$20:$D$36,J20:J36)</f>
        <v>0</v>
      </c>
      <c r="K37" s="20">
        <f>SUMPRODUCT($D$20:$D$36,K20:K36)</f>
        <v>0</v>
      </c>
      <c r="L37" s="20"/>
      <c r="M37" s="17"/>
      <c r="N37" s="17"/>
      <c r="O37" s="17"/>
      <c r="P37" s="17"/>
      <c r="Q37" s="2"/>
    </row>
    <row r="39" spans="1:19" x14ac:dyDescent="0.25">
      <c r="A39" s="37" t="s">
        <v>20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9" x14ac:dyDescent="0.25">
      <c r="A40" s="38" t="s">
        <v>19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9" ht="1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</row>
    <row r="42" spans="1:19" s="14" customFormat="1" x14ac:dyDescent="0.25">
      <c r="A42" s="33" t="s">
        <v>58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5"/>
      <c r="S42" s="5"/>
    </row>
    <row r="48" spans="1:19" x14ac:dyDescent="0.25">
      <c r="P48" s="15"/>
    </row>
  </sheetData>
  <mergeCells count="18">
    <mergeCell ref="A42:Q42"/>
    <mergeCell ref="A41:Q41"/>
    <mergeCell ref="N12:O12"/>
    <mergeCell ref="B14:P14"/>
    <mergeCell ref="A39:Q39"/>
    <mergeCell ref="A40:Q4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</mergeCells>
  <conditionalFormatting sqref="P20:P37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37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2023-06-20T04:21:21Z</dcterms:modified>
</cp:coreProperties>
</file>