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G23" i="1" l="1"/>
  <c r="F23" i="1"/>
  <c r="E23" i="1"/>
  <c r="L21" i="1" l="1"/>
  <c r="K21" i="1"/>
  <c r="J21" i="1"/>
  <c r="O21" i="1" s="1"/>
  <c r="J23" i="1"/>
  <c r="K23" i="1"/>
  <c r="L23" i="1"/>
  <c r="M21" i="1" l="1"/>
  <c r="N21" i="1" s="1"/>
  <c r="M23" i="1"/>
  <c r="N23" i="1" s="1"/>
  <c r="L20" i="1"/>
  <c r="K20" i="1"/>
  <c r="J20" i="1"/>
  <c r="K22" i="1" l="1"/>
  <c r="L22" i="1"/>
  <c r="J22" i="1"/>
  <c r="O22" i="1" s="1"/>
  <c r="M20" i="1"/>
  <c r="N20" i="1" s="1"/>
  <c r="O20" i="1"/>
  <c r="M22" i="1" l="1"/>
  <c r="N22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<sst xmlns="http://schemas.openxmlformats.org/spreadsheetml/2006/main" count="47" uniqueCount="41">
  <si>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</si>
  <si>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</si>
  <si>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</si>
  <si>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</si>
  <si>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</si>
  <si>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</si>
  <si>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</si>
  <si>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</si>
  <si>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</si>
  <si>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</si>
  <si>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</si>
  <si>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</si>
  <si>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</si>
  <si>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</si>
  <si>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</si>
  <si>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</si>
  <si>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</si>
  <si>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</si>
  <si>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</si>
  <si>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</si>
  <si>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</si>
  <si>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</si>
  <si>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</si>
  <si>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</si>
  <si>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</si>
  <si>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</si>
  <si>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</si>
  <si>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</si>
  <si>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</si>
  <si>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</si>
  <si>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Шт.</t>
  </si>
  <si>
    <t>№ 151-23</t>
  </si>
  <si>
    <t xml:space="preserve">на поставку и сборку медицинской мебели (кушетка, шкаф, ширма) </t>
  </si>
  <si>
    <t>путем запроса котировок в электронной форме, участниками которого могут являться</t>
  </si>
  <si>
    <t xml:space="preserve">Медицинский шкаф, металлический </t>
  </si>
  <si>
    <t>Смотровая медицинская кушетка</t>
  </si>
  <si>
    <t>Ширма медицинская односекционная</t>
  </si>
  <si>
    <t>КП вх. 2115-05/23 от 24.05.2023</t>
  </si>
  <si>
    <t>КП вх. 1998-05/23 от 17.05.2023</t>
  </si>
  <si>
    <t>КП вх. 1997-05/23 от 17.05.2023</t>
  </si>
  <si>
    <t>Исходя из имеющегося у Заказчика объёма финансового обеспечения для осуществления закупки НМЦД устанавливается в размере 374420 руб. (триста семьдесят четыре тысячи четыреста двадцать рублей 00 копеек),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</si>
</sst>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E34" sqref="E34"/>
    </sheetView>
  </sheetViews>
  <sheetFormatPr defaultRowHeight="15" x14ac:dyDescent="0.25"/>
  <cols>
    <col min="1" max="1" width="9.140625" style="2"/>
    <col min="2" max="2" width="35.28515625" style="2" bestFit="1" customWidth="1"/>
    <col min="3" max="3" width="9.140625" style="2"/>
    <col min="4" max="4" width="9.140625" style="9"/>
    <col min="5" max="5" width="17.42578125" style="3" customWidth="1"/>
    <col min="6" max="6" width="18" style="3" customWidth="1"/>
    <col min="7" max="7" width="17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425781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32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33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29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31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31" t="s">
        <v>20</v>
      </c>
      <c r="M12" s="31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51" customHeight="1" x14ac:dyDescent="0.25">
      <c r="A17" s="34" t="s">
        <v>14</v>
      </c>
      <c r="B17" s="35"/>
      <c r="C17" s="36">
        <f>G23</f>
        <v>374420</v>
      </c>
      <c r="D17" s="35"/>
      <c r="E17" s="14" t="s">
        <v>37</v>
      </c>
      <c r="F17" s="14" t="s">
        <v>38</v>
      </c>
      <c r="G17" s="14" t="s">
        <v>39</v>
      </c>
      <c r="H17" s="14"/>
      <c r="I17" s="14"/>
      <c r="J17" s="15"/>
      <c r="K17" s="16"/>
      <c r="L17" s="16"/>
      <c r="M17" s="16"/>
      <c r="N17" s="16"/>
      <c r="O17" s="15"/>
    </row>
    <row r="18" spans="1:15" s="5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17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37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3" t="s">
        <v>10</v>
      </c>
    </row>
    <row r="19" spans="1:15" s="5" customFormat="1" ht="30" x14ac:dyDescent="0.25">
      <c r="A19" s="28"/>
      <c r="B19" s="28"/>
      <c r="C19" s="21" t="s">
        <v>3</v>
      </c>
      <c r="D19" s="25" t="s">
        <v>4</v>
      </c>
      <c r="E19" s="17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8"/>
      <c r="K19" s="28"/>
      <c r="L19" s="28"/>
      <c r="M19" s="28"/>
      <c r="N19" s="28"/>
      <c r="O19" s="33"/>
    </row>
    <row r="20" spans="1:15" s="5" customFormat="1" ht="31.15" customHeight="1" x14ac:dyDescent="0.25">
      <c r="A20" s="16">
        <v>1</v>
      </c>
      <c r="B20" s="26" t="s">
        <v>34</v>
      </c>
      <c r="C20" s="24" t="s">
        <v>30</v>
      </c>
      <c r="D20" s="23">
        <v>15</v>
      </c>
      <c r="E20" s="17">
        <v>22500</v>
      </c>
      <c r="F20" s="15">
        <v>16090</v>
      </c>
      <c r="G20" s="15">
        <v>15788</v>
      </c>
      <c r="H20" s="15"/>
      <c r="I20" s="15"/>
      <c r="J20" s="15">
        <f t="shared" ref="J20:J22" si="0">AVERAGE(E20:I20)</f>
        <v>18126</v>
      </c>
      <c r="K20" s="16">
        <f t="shared" ref="K20:K22" si="1">COUNT(E20:I20)</f>
        <v>3</v>
      </c>
      <c r="L20" s="16">
        <f t="shared" ref="L20:L22" si="2">STDEV(E20:I20)</f>
        <v>3791.0035610640093</v>
      </c>
      <c r="M20" s="16">
        <f t="shared" ref="M20:M22" si="3">L20/J20*100</f>
        <v>20.914727800198662</v>
      </c>
      <c r="N20" s="16" t="str">
        <f t="shared" ref="N20:N22" si="4">IF(M20&lt;33,"ОДНОРОДНЫЕ","НЕОДНОРОДНЫЕ")</f>
        <v>ОДНОРОДНЫЕ</v>
      </c>
      <c r="O20" s="15">
        <f t="shared" ref="O20:O22" si="5">D20*J20</f>
        <v>271890</v>
      </c>
    </row>
    <row r="21" spans="1:15" s="5" customFormat="1" ht="31.15" customHeight="1" x14ac:dyDescent="0.25">
      <c r="A21" s="16">
        <v>2</v>
      </c>
      <c r="B21" s="26" t="s">
        <v>35</v>
      </c>
      <c r="C21" s="24" t="s">
        <v>30</v>
      </c>
      <c r="D21" s="23">
        <v>5</v>
      </c>
      <c r="E21" s="17">
        <v>10900</v>
      </c>
      <c r="F21" s="15">
        <v>20450</v>
      </c>
      <c r="G21" s="15">
        <v>20060</v>
      </c>
      <c r="H21" s="15"/>
      <c r="I21" s="15"/>
      <c r="J21" s="15">
        <f t="shared" ref="J21" si="6">AVERAGE(E21:I21)</f>
        <v>17136.666666666668</v>
      </c>
      <c r="K21" s="16">
        <f t="shared" ref="K21" si="7">COUNT(E21:I21)</f>
        <v>3</v>
      </c>
      <c r="L21" s="16">
        <f t="shared" ref="L21" si="8">STDEV(E21:I21)</f>
        <v>5404.6307305248256</v>
      </c>
      <c r="M21" s="16">
        <f t="shared" ref="M21" si="9">L21/J21*100</f>
        <v>31.538401461922732</v>
      </c>
      <c r="N21" s="16" t="str">
        <f t="shared" ref="N21" si="10">IF(M21&lt;33,"ОДНОРОДНЫЕ","НЕОДНОРОДНЫЕ")</f>
        <v>ОДНОРОДНЫЕ</v>
      </c>
      <c r="O21" s="15">
        <f t="shared" ref="O21" si="11">D21*J21</f>
        <v>85683.333333333343</v>
      </c>
    </row>
    <row r="22" spans="1:15" s="5" customFormat="1" ht="31.15" customHeight="1" x14ac:dyDescent="0.25">
      <c r="A22" s="16">
        <v>3</v>
      </c>
      <c r="B22" s="26" t="s">
        <v>36</v>
      </c>
      <c r="C22" s="24" t="s">
        <v>30</v>
      </c>
      <c r="D22" s="27">
        <v>10</v>
      </c>
      <c r="E22" s="17">
        <v>4500</v>
      </c>
      <c r="F22" s="15">
        <v>3800</v>
      </c>
      <c r="G22" s="15">
        <v>3730</v>
      </c>
      <c r="H22" s="15"/>
      <c r="I22" s="15"/>
      <c r="J22" s="15">
        <f t="shared" si="0"/>
        <v>4010</v>
      </c>
      <c r="K22" s="16">
        <f t="shared" si="1"/>
        <v>3</v>
      </c>
      <c r="L22" s="16">
        <f t="shared" si="2"/>
        <v>425.79337712087539</v>
      </c>
      <c r="M22" s="16">
        <f t="shared" si="3"/>
        <v>10.618288706256244</v>
      </c>
      <c r="N22" s="16" t="str">
        <f t="shared" si="4"/>
        <v>ОДНОРОДНЫЕ</v>
      </c>
      <c r="O22" s="15">
        <f t="shared" si="5"/>
        <v>40100</v>
      </c>
    </row>
    <row r="23" spans="1:15" s="5" customFormat="1" ht="15" customHeight="1" x14ac:dyDescent="0.25">
      <c r="A23" s="16"/>
      <c r="B23" s="22" t="s">
        <v>25</v>
      </c>
      <c r="C23" s="18"/>
      <c r="D23" s="19"/>
      <c r="E23" s="15">
        <f>SUMPRODUCT(D20:D22,E20:E22)</f>
        <v>437000</v>
      </c>
      <c r="F23" s="20">
        <f>SUMPRODUCT(D20:D22,F20:F22)</f>
        <v>381600</v>
      </c>
      <c r="G23" s="20">
        <f>SUMPRODUCT(D20:D22,G20:G22)</f>
        <v>374420</v>
      </c>
      <c r="H23" s="15"/>
      <c r="I23" s="15"/>
      <c r="J23" s="15">
        <f t="shared" ref="J23" si="12">AVERAGE(E23:I23)</f>
        <v>397673.33333333331</v>
      </c>
      <c r="K23" s="16">
        <f t="shared" ref="K23" si="13">COUNT(E23:I23)</f>
        <v>3</v>
      </c>
      <c r="L23" s="16">
        <f t="shared" ref="L23" si="14">STDEV(E23:I23)</f>
        <v>34246.578417899407</v>
      </c>
      <c r="M23" s="16">
        <f t="shared" ref="M23" si="15">L23/J23*100</f>
        <v>8.6117362033912439</v>
      </c>
      <c r="N23" s="16" t="str">
        <f t="shared" ref="N23" si="16">IF(M23&lt;33,"ОДНОРОДНЫЕ","НЕОДНОРОДНЫЕ")</f>
        <v>ОДНОРОДНЫЕ</v>
      </c>
      <c r="O23" s="15"/>
    </row>
    <row r="24" spans="1:15" s="6" customFormat="1" ht="15" customHeight="1" x14ac:dyDescent="0.25">
      <c r="A24" s="12"/>
      <c r="B24" s="12"/>
      <c r="C24" s="12"/>
      <c r="D24" s="12"/>
      <c r="E24" s="4"/>
      <c r="F24" s="4"/>
      <c r="G24" s="4"/>
      <c r="H24" s="4"/>
      <c r="I24" s="4"/>
      <c r="J24" s="4"/>
      <c r="K24" s="12"/>
      <c r="L24" s="12"/>
      <c r="M24" s="12"/>
      <c r="N24" s="12"/>
      <c r="O24" s="4"/>
    </row>
    <row r="25" spans="1:15" s="10" customFormat="1" x14ac:dyDescent="0.25">
      <c r="A25" s="32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s="10" customFormat="1" x14ac:dyDescent="0.25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s="10" customForma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10" customFormat="1" x14ac:dyDescent="0.25">
      <c r="A28" s="29" t="s">
        <v>40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mergeCells count="17">
    <mergeCell ref="N18:N19"/>
    <mergeCell ref="A18:A19"/>
    <mergeCell ref="B18:B19"/>
    <mergeCell ref="C18:D18"/>
    <mergeCell ref="A28:O28"/>
    <mergeCell ref="L12:M12"/>
    <mergeCell ref="B14:N14"/>
    <mergeCell ref="A25:O25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</mergeCells>
  <conditionalFormatting sqref="N20 N22:N23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 N22:N23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1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2023-06-19T03:04:21Z</dcterms:modified>
</cp:coreProperties>
</file>