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G34" i="1"/>
  <c r="H20" i="1"/>
  <c r="I20" i="1"/>
  <c r="J20" i="1"/>
  <c r="K20" i="1" s="1"/>
  <c r="L20" i="1" s="1"/>
  <c r="M20" i="1"/>
  <c r="H21" i="1"/>
  <c r="M21" i="1" s="1"/>
  <c r="I21" i="1"/>
  <c r="J21" i="1"/>
  <c r="K21" i="1" s="1"/>
  <c r="L21" i="1" s="1"/>
  <c r="H22" i="1"/>
  <c r="I22" i="1"/>
  <c r="J22" i="1"/>
  <c r="K22" i="1" s="1"/>
  <c r="L22" i="1" s="1"/>
  <c r="M22" i="1"/>
  <c r="H23" i="1"/>
  <c r="I23" i="1"/>
  <c r="J23" i="1"/>
  <c r="H24" i="1"/>
  <c r="I24" i="1"/>
  <c r="J24" i="1"/>
  <c r="K24" i="1" s="1"/>
  <c r="L24" i="1" s="1"/>
  <c r="M24" i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H28" i="1"/>
  <c r="M28" i="1" s="1"/>
  <c r="I28" i="1"/>
  <c r="J28" i="1"/>
  <c r="K28" i="1" s="1"/>
  <c r="L28" i="1" s="1"/>
  <c r="H29" i="1"/>
  <c r="M29" i="1" s="1"/>
  <c r="I29" i="1"/>
  <c r="J29" i="1"/>
  <c r="H30" i="1"/>
  <c r="M30" i="1" s="1"/>
  <c r="I30" i="1"/>
  <c r="J30" i="1"/>
  <c r="K30" i="1" s="1"/>
  <c r="L30" i="1" s="1"/>
  <c r="H31" i="1"/>
  <c r="M31" i="1" s="1"/>
  <c r="I31" i="1"/>
  <c r="J31" i="1"/>
  <c r="H32" i="1"/>
  <c r="I32" i="1"/>
  <c r="J32" i="1"/>
  <c r="K31" i="1" l="1"/>
  <c r="L31" i="1" s="1"/>
  <c r="K32" i="1"/>
  <c r="L32" i="1" s="1"/>
  <c r="K23" i="1"/>
  <c r="L23" i="1" s="1"/>
  <c r="M32" i="1"/>
  <c r="K29" i="1"/>
  <c r="L29" i="1" s="1"/>
  <c r="M23" i="1"/>
  <c r="H33" i="1"/>
  <c r="M33" i="1" s="1"/>
  <c r="I33" i="1"/>
  <c r="J33" i="1"/>
  <c r="M34" i="1" l="1"/>
  <c r="K33" i="1"/>
  <c r="L33" i="1" s="1"/>
</calcChain>
</file>

<file path=xl/sharedStrings.xml><?xml version="1.0" encoding="utf-8"?>
<sst xmlns="http://schemas.openxmlformats.org/spreadsheetml/2006/main" count="64" uniqueCount="49">
  <si>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</si>
  <si>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</si>
  <si>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</si>
  <si>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</si>
  <si>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</si>
  <si>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</si>
  <si>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</si>
  <si>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</si>
  <si>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</si>
  <si>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</si>
  <si>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</si>
  <si>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</si>
  <si>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</si>
  <si>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</si>
  <si>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</si>
  <si>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</si>
  <si>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</si>
  <si>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</si>
  <si>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</si>
  <si>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</si>
  <si>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</si>
  <si>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</si>
  <si>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</si>
  <si>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</si>
  <si>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</si>
  <si>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</si>
  <si>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</si>
  <si>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</si>
  <si>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148-23</t>
  </si>
  <si>
    <t>на поставку медицинских расходных материалов (емкости-контейнеры для медицинских изделий)</t>
  </si>
  <si>
    <t>Лоток прямоугольный наружный размер 400*300*80 мм, п/с</t>
  </si>
  <si>
    <t>Тележка для транспортировки баков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</si>
  <si>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КДС-5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</si>
  <si>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КДС-3 или эквивалент</t>
  </si>
  <si>
    <t>Контейнеры полимерные с перфорированным поддоном и прозрачной крышкой для предстерилизационной очистки, химической дезинфекции и стерилизации медицинских изделий КДС-«КРОНТ» по ТУ 9451-009-11769436-2001 в исполнении КДС-10 или эквивалент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</si>
  <si>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КДС-10 или эквивалент</t>
  </si>
  <si>
    <t>Тележка внутрибольничная для перевозки медикаментов, перевязочных материалов и других медицинских изделий ТБ-01-«КРОНТ» по ТУ 9451-006-11769436-2003 в варианте исполнения ТБ-01-«КРОНТ»-3 или эквивалент</t>
  </si>
  <si>
    <t>Тележка для размещения контейнеров ТК-01-«КРОНТ» по ТУ 9452-033-11769436-2006 или эквивалент</t>
  </si>
  <si>
    <t>Укладка-контейнер полимерный для доставки проб биологического материала в пробирках и флаконах УКП-01-«КРОНТ» по ТУ 9398-011-11769436-2002 в исполнении УКП-50-01 или эквивалент</t>
  </si>
  <si>
    <t>Укладка-контейнер полимерный для доставки проб биологического материала в пробирках и флаконах</t>
  </si>
  <si>
    <t>Термоконтейнер ТМ32 или эквивалент</t>
  </si>
  <si>
    <t>Термоконтейнер ТМ25 или эквивалент</t>
  </si>
  <si>
    <t>Емкость-контейнер полимерный (полипропиленовый) для дезинфекции и предстерилизационной обработки медицинских изделий с принадлежностями 
(с карманом)</t>
  </si>
  <si>
    <t>Контейнер для сбора, хранения, транспортирования и утилизации медицинских отходов, многоразовый (желтый), объёмом 35,0 л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</si>
  <si>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</si>
  <si>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595607.50 руб. (пятьсот девяносто пять тысяч шестьсот семь рублей пятьдесят копеек)</t>
  </si>
  <si>
    <t>вх. № 2417-06/23 от 13.06.2023</t>
  </si>
  <si>
    <t>вх. № 2416-06/23 от 13.06.2023</t>
  </si>
  <si>
    <t>вх. № 2418-06/23 от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</si>
</sst>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zoomScale="85" zoomScaleNormal="85" zoomScalePageLayoutView="70" workbookViewId="0">
      <selection activeCell="H18" sqref="H18:H19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33" t="s">
        <v>29</v>
      </c>
      <c r="H3" s="33"/>
      <c r="I3" s="33"/>
      <c r="J3" s="33"/>
      <c r="K3" s="33"/>
      <c r="L3" s="33"/>
      <c r="M3" s="33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3" ht="54.6" customHeight="1" x14ac:dyDescent="0.25">
      <c r="A17" s="41" t="s">
        <v>11</v>
      </c>
      <c r="B17" s="42"/>
      <c r="C17" s="43"/>
      <c r="D17" s="42"/>
      <c r="E17" s="46" t="s">
        <v>47</v>
      </c>
      <c r="F17" s="46" t="s">
        <v>46</v>
      </c>
      <c r="G17" s="46" t="s">
        <v>48</v>
      </c>
      <c r="H17" s="15"/>
      <c r="I17" s="17"/>
      <c r="J17" s="17"/>
      <c r="K17" s="17"/>
      <c r="L17" s="17"/>
      <c r="M17" s="15"/>
    </row>
    <row r="18" spans="1:13" ht="30" customHeight="1" x14ac:dyDescent="0.25">
      <c r="A18" s="31" t="s">
        <v>0</v>
      </c>
      <c r="B18" s="31" t="s">
        <v>1</v>
      </c>
      <c r="C18" s="31" t="s">
        <v>2</v>
      </c>
      <c r="D18" s="31"/>
      <c r="E18" s="15" t="s">
        <v>25</v>
      </c>
      <c r="F18" s="15" t="s">
        <v>26</v>
      </c>
      <c r="G18" s="15" t="s">
        <v>27</v>
      </c>
      <c r="H18" s="44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3" x14ac:dyDescent="0.25">
      <c r="A19" s="32"/>
      <c r="B19" s="32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5"/>
      <c r="I19" s="31"/>
      <c r="J19" s="31"/>
      <c r="K19" s="31"/>
      <c r="L19" s="31"/>
      <c r="M19" s="40"/>
    </row>
    <row r="20" spans="1:13" s="27" customFormat="1" ht="25.5" x14ac:dyDescent="0.25">
      <c r="A20" s="4">
        <v>1</v>
      </c>
      <c r="B20" s="30" t="s">
        <v>30</v>
      </c>
      <c r="C20" s="29" t="s">
        <v>44</v>
      </c>
      <c r="D20" s="26">
        <v>50</v>
      </c>
      <c r="E20" s="9">
        <v>3120</v>
      </c>
      <c r="F20" s="5">
        <v>3250</v>
      </c>
      <c r="G20" s="28">
        <v>3300</v>
      </c>
      <c r="H20" s="28">
        <f t="shared" ref="H20:H32" si="0">AVERAGE(E20:G20)</f>
        <v>3223.3333333333335</v>
      </c>
      <c r="I20" s="29">
        <f t="shared" ref="I20:I32" si="1" xml:space="preserve"> COUNT(E20:G20)</f>
        <v>3</v>
      </c>
      <c r="J20" s="29">
        <f t="shared" ref="J20:J32" si="2">STDEV(E20:G20)</f>
        <v>92.91573243177568</v>
      </c>
      <c r="K20" s="29">
        <f t="shared" ref="K20:K32" si="3">J20/H20*100</f>
        <v>2.8825976969527098</v>
      </c>
      <c r="L20" s="29" t="str">
        <f t="shared" ref="L20:L32" si="4">IF(K20&lt;33,"ОДНОРОДНЫЕ","НЕОДНОРОДНЫЕ")</f>
        <v>ОДНОРОДНЫЕ</v>
      </c>
      <c r="M20" s="28">
        <f t="shared" ref="M20:M32" si="5">D20*H20</f>
        <v>161166.66666666669</v>
      </c>
    </row>
    <row r="21" spans="1:13" s="27" customFormat="1" ht="38.25" x14ac:dyDescent="0.25">
      <c r="A21" s="4">
        <v>2</v>
      </c>
      <c r="B21" s="30" t="s">
        <v>43</v>
      </c>
      <c r="C21" s="29" t="s">
        <v>44</v>
      </c>
      <c r="D21" s="26">
        <v>10</v>
      </c>
      <c r="E21" s="9">
        <v>2497</v>
      </c>
      <c r="F21" s="5">
        <v>2647</v>
      </c>
      <c r="G21" s="28">
        <v>2570</v>
      </c>
      <c r="H21" s="28">
        <f t="shared" si="0"/>
        <v>2571.3333333333335</v>
      </c>
      <c r="I21" s="29">
        <f t="shared" si="1"/>
        <v>3</v>
      </c>
      <c r="J21" s="29">
        <f t="shared" si="2"/>
        <v>75.008888362202342</v>
      </c>
      <c r="K21" s="29">
        <f t="shared" si="3"/>
        <v>2.9171203666918202</v>
      </c>
      <c r="L21" s="29" t="str">
        <f t="shared" si="4"/>
        <v>ОДНОРОДНЫЕ</v>
      </c>
      <c r="M21" s="28">
        <f t="shared" si="5"/>
        <v>25713.333333333336</v>
      </c>
    </row>
    <row r="22" spans="1:13" s="27" customFormat="1" x14ac:dyDescent="0.25">
      <c r="A22" s="4">
        <v>3</v>
      </c>
      <c r="B22" s="30" t="s">
        <v>31</v>
      </c>
      <c r="C22" s="29" t="s">
        <v>44</v>
      </c>
      <c r="D22" s="26">
        <v>2</v>
      </c>
      <c r="E22" s="9">
        <v>5995</v>
      </c>
      <c r="F22" s="5">
        <v>6360</v>
      </c>
      <c r="G22" s="28">
        <v>6175</v>
      </c>
      <c r="H22" s="28">
        <f t="shared" si="0"/>
        <v>6176.666666666667</v>
      </c>
      <c r="I22" s="29">
        <f t="shared" si="1"/>
        <v>3</v>
      </c>
      <c r="J22" s="29">
        <f t="shared" si="2"/>
        <v>182.50570767330356</v>
      </c>
      <c r="K22" s="29">
        <f t="shared" si="3"/>
        <v>2.954760512789588</v>
      </c>
      <c r="L22" s="29" t="str">
        <f t="shared" si="4"/>
        <v>ОДНОРОДНЫЕ</v>
      </c>
      <c r="M22" s="28">
        <f t="shared" si="5"/>
        <v>12353.333333333334</v>
      </c>
    </row>
    <row r="23" spans="1:13" s="27" customFormat="1" ht="63.75" x14ac:dyDescent="0.25">
      <c r="A23" s="4">
        <v>4</v>
      </c>
      <c r="B23" s="30" t="s">
        <v>42</v>
      </c>
      <c r="C23" s="29" t="s">
        <v>44</v>
      </c>
      <c r="D23" s="26">
        <v>5</v>
      </c>
      <c r="E23" s="9">
        <v>907.5</v>
      </c>
      <c r="F23" s="5">
        <v>963</v>
      </c>
      <c r="G23" s="28">
        <v>935</v>
      </c>
      <c r="H23" s="28">
        <f t="shared" si="0"/>
        <v>935.16666666666663</v>
      </c>
      <c r="I23" s="29">
        <f t="shared" si="1"/>
        <v>3</v>
      </c>
      <c r="J23" s="29">
        <f t="shared" si="2"/>
        <v>27.750375372836551</v>
      </c>
      <c r="K23" s="29">
        <f t="shared" si="3"/>
        <v>2.9674256324544523</v>
      </c>
      <c r="L23" s="29" t="str">
        <f t="shared" si="4"/>
        <v>ОДНОРОДНЫЕ</v>
      </c>
      <c r="M23" s="28">
        <f t="shared" si="5"/>
        <v>4675.833333333333</v>
      </c>
    </row>
    <row r="24" spans="1:13" s="27" customFormat="1" ht="63.75" x14ac:dyDescent="0.25">
      <c r="A24" s="4">
        <v>5</v>
      </c>
      <c r="B24" s="30" t="s">
        <v>32</v>
      </c>
      <c r="C24" s="29" t="s">
        <v>44</v>
      </c>
      <c r="D24" s="26">
        <v>6</v>
      </c>
      <c r="E24" s="9">
        <v>1150</v>
      </c>
      <c r="F24" s="5">
        <v>1230</v>
      </c>
      <c r="G24" s="28">
        <v>1200</v>
      </c>
      <c r="H24" s="28">
        <f t="shared" si="0"/>
        <v>1193.3333333333333</v>
      </c>
      <c r="I24" s="29">
        <f t="shared" si="1"/>
        <v>3</v>
      </c>
      <c r="J24" s="29">
        <f t="shared" si="2"/>
        <v>40.414518843273804</v>
      </c>
      <c r="K24" s="29">
        <f t="shared" si="3"/>
        <v>3.3866915231793691</v>
      </c>
      <c r="L24" s="29" t="str">
        <f t="shared" si="4"/>
        <v>ОДНОРОДНЫЕ</v>
      </c>
      <c r="M24" s="28">
        <f t="shared" si="5"/>
        <v>7160</v>
      </c>
    </row>
    <row r="25" spans="1:13" s="27" customFormat="1" ht="63.75" x14ac:dyDescent="0.25">
      <c r="A25" s="4">
        <v>6</v>
      </c>
      <c r="B25" s="30" t="s">
        <v>33</v>
      </c>
      <c r="C25" s="29" t="s">
        <v>44</v>
      </c>
      <c r="D25" s="26">
        <v>75</v>
      </c>
      <c r="E25" s="9">
        <v>750</v>
      </c>
      <c r="F25" s="5">
        <v>795</v>
      </c>
      <c r="G25" s="28">
        <v>772</v>
      </c>
      <c r="H25" s="28">
        <f t="shared" si="0"/>
        <v>772.33333333333337</v>
      </c>
      <c r="I25" s="29">
        <f t="shared" si="1"/>
        <v>3</v>
      </c>
      <c r="J25" s="29">
        <f t="shared" si="2"/>
        <v>22.501851775650227</v>
      </c>
      <c r="K25" s="29">
        <f t="shared" si="3"/>
        <v>2.9134896558891099</v>
      </c>
      <c r="L25" s="29" t="str">
        <f t="shared" si="4"/>
        <v>ОДНОРОДНЫЕ</v>
      </c>
      <c r="M25" s="28">
        <f t="shared" si="5"/>
        <v>57925</v>
      </c>
    </row>
    <row r="26" spans="1:13" s="27" customFormat="1" ht="76.5" x14ac:dyDescent="0.25">
      <c r="A26" s="4">
        <v>7</v>
      </c>
      <c r="B26" s="30" t="s">
        <v>34</v>
      </c>
      <c r="C26" s="29" t="s">
        <v>44</v>
      </c>
      <c r="D26" s="26">
        <v>8</v>
      </c>
      <c r="E26" s="9">
        <v>1950</v>
      </c>
      <c r="F26" s="5">
        <v>2747</v>
      </c>
      <c r="G26" s="28">
        <v>2667</v>
      </c>
      <c r="H26" s="28">
        <f t="shared" si="0"/>
        <v>2454.6666666666665</v>
      </c>
      <c r="I26" s="29">
        <f t="shared" si="1"/>
        <v>3</v>
      </c>
      <c r="J26" s="29">
        <f t="shared" si="2"/>
        <v>438.88077348333906</v>
      </c>
      <c r="K26" s="29">
        <f t="shared" si="3"/>
        <v>17.879444873031193</v>
      </c>
      <c r="L26" s="29" t="str">
        <f t="shared" si="4"/>
        <v>ОДНОРОДНЫЕ</v>
      </c>
      <c r="M26" s="28">
        <f t="shared" si="5"/>
        <v>19637.333333333332</v>
      </c>
    </row>
    <row r="27" spans="1:13" s="27" customFormat="1" ht="63.75" x14ac:dyDescent="0.25">
      <c r="A27" s="4">
        <v>8</v>
      </c>
      <c r="B27" s="30" t="s">
        <v>35</v>
      </c>
      <c r="C27" s="29" t="s">
        <v>44</v>
      </c>
      <c r="D27" s="26">
        <v>10</v>
      </c>
      <c r="E27" s="9">
        <v>1950</v>
      </c>
      <c r="F27" s="5">
        <v>2070</v>
      </c>
      <c r="G27" s="28">
        <v>2010</v>
      </c>
      <c r="H27" s="28">
        <f t="shared" si="0"/>
        <v>2010</v>
      </c>
      <c r="I27" s="29">
        <f t="shared" si="1"/>
        <v>3</v>
      </c>
      <c r="J27" s="29">
        <f t="shared" si="2"/>
        <v>60</v>
      </c>
      <c r="K27" s="29">
        <f t="shared" si="3"/>
        <v>2.9850746268656714</v>
      </c>
      <c r="L27" s="29" t="str">
        <f t="shared" si="4"/>
        <v>ОДНОРОДНЫЕ</v>
      </c>
      <c r="M27" s="28">
        <f t="shared" si="5"/>
        <v>20100</v>
      </c>
    </row>
    <row r="28" spans="1:13" s="27" customFormat="1" ht="63.75" x14ac:dyDescent="0.25">
      <c r="A28" s="4">
        <v>9</v>
      </c>
      <c r="B28" s="30" t="s">
        <v>36</v>
      </c>
      <c r="C28" s="29" t="s">
        <v>44</v>
      </c>
      <c r="D28" s="26">
        <v>3</v>
      </c>
      <c r="E28" s="9">
        <v>12350</v>
      </c>
      <c r="F28" s="5">
        <v>13101</v>
      </c>
      <c r="G28" s="28">
        <v>12720</v>
      </c>
      <c r="H28" s="28">
        <f t="shared" si="0"/>
        <v>12723.666666666666</v>
      </c>
      <c r="I28" s="29">
        <f t="shared" si="1"/>
        <v>3</v>
      </c>
      <c r="J28" s="29">
        <f t="shared" si="2"/>
        <v>375.51342630235388</v>
      </c>
      <c r="K28" s="29">
        <f t="shared" si="3"/>
        <v>2.9512988365698085</v>
      </c>
      <c r="L28" s="29" t="str">
        <f t="shared" si="4"/>
        <v>ОДНОРОДНЫЕ</v>
      </c>
      <c r="M28" s="28">
        <f t="shared" si="5"/>
        <v>38171</v>
      </c>
    </row>
    <row r="29" spans="1:13" s="23" customFormat="1" ht="38.25" x14ac:dyDescent="0.25">
      <c r="A29" s="4">
        <v>10</v>
      </c>
      <c r="B29" s="30" t="s">
        <v>37</v>
      </c>
      <c r="C29" s="29" t="s">
        <v>44</v>
      </c>
      <c r="D29" s="26">
        <v>26</v>
      </c>
      <c r="E29" s="9">
        <v>7800</v>
      </c>
      <c r="F29" s="5">
        <v>8276</v>
      </c>
      <c r="G29" s="24">
        <v>8035</v>
      </c>
      <c r="H29" s="28">
        <f t="shared" si="0"/>
        <v>8037</v>
      </c>
      <c r="I29" s="29">
        <f t="shared" si="1"/>
        <v>3</v>
      </c>
      <c r="J29" s="29">
        <f t="shared" si="2"/>
        <v>238.00630243756152</v>
      </c>
      <c r="K29" s="29">
        <f t="shared" si="3"/>
        <v>2.961382386929968</v>
      </c>
      <c r="L29" s="29" t="str">
        <f t="shared" si="4"/>
        <v>ОДНОРОДНЫЕ</v>
      </c>
      <c r="M29" s="28">
        <f t="shared" si="5"/>
        <v>208962</v>
      </c>
    </row>
    <row r="30" spans="1:13" s="27" customFormat="1" ht="51" x14ac:dyDescent="0.25">
      <c r="A30" s="4">
        <v>11</v>
      </c>
      <c r="B30" s="30" t="s">
        <v>38</v>
      </c>
      <c r="C30" s="29" t="s">
        <v>44</v>
      </c>
      <c r="D30" s="26">
        <v>10</v>
      </c>
      <c r="E30" s="9">
        <v>2651</v>
      </c>
      <c r="F30" s="5">
        <v>2810</v>
      </c>
      <c r="G30" s="28">
        <v>2730</v>
      </c>
      <c r="H30" s="28">
        <f t="shared" si="0"/>
        <v>2730.3333333333335</v>
      </c>
      <c r="I30" s="29">
        <f t="shared" si="1"/>
        <v>3</v>
      </c>
      <c r="J30" s="29">
        <f t="shared" si="2"/>
        <v>79.500524107287077</v>
      </c>
      <c r="K30" s="29">
        <f t="shared" si="3"/>
        <v>2.9117515849329902</v>
      </c>
      <c r="L30" s="29" t="str">
        <f t="shared" si="4"/>
        <v>ОДНОРОДНЫЕ</v>
      </c>
      <c r="M30" s="28">
        <f t="shared" si="5"/>
        <v>27303.333333333336</v>
      </c>
    </row>
    <row r="31" spans="1:13" s="27" customFormat="1" ht="25.5" x14ac:dyDescent="0.25">
      <c r="A31" s="4">
        <v>12</v>
      </c>
      <c r="B31" s="30" t="s">
        <v>39</v>
      </c>
      <c r="C31" s="29" t="s">
        <v>44</v>
      </c>
      <c r="D31" s="26">
        <v>5</v>
      </c>
      <c r="E31" s="9">
        <v>3850</v>
      </c>
      <c r="F31" s="5">
        <v>4080</v>
      </c>
      <c r="G31" s="28">
        <v>3965</v>
      </c>
      <c r="H31" s="28">
        <f t="shared" si="0"/>
        <v>3965</v>
      </c>
      <c r="I31" s="29">
        <f t="shared" si="1"/>
        <v>3</v>
      </c>
      <c r="J31" s="29">
        <f t="shared" si="2"/>
        <v>115</v>
      </c>
      <c r="K31" s="29">
        <f t="shared" si="3"/>
        <v>2.9003783102143759</v>
      </c>
      <c r="L31" s="29" t="str">
        <f t="shared" si="4"/>
        <v>ОДНОРОДНЫЕ</v>
      </c>
      <c r="M31" s="28">
        <f t="shared" si="5"/>
        <v>19825</v>
      </c>
    </row>
    <row r="32" spans="1:13" s="23" customFormat="1" x14ac:dyDescent="0.25">
      <c r="A32" s="4">
        <v>13</v>
      </c>
      <c r="B32" s="30" t="s">
        <v>40</v>
      </c>
      <c r="C32" s="29" t="s">
        <v>44</v>
      </c>
      <c r="D32" s="26">
        <v>1</v>
      </c>
      <c r="E32" s="9">
        <v>6600</v>
      </c>
      <c r="F32" s="5">
        <v>7000</v>
      </c>
      <c r="G32" s="24">
        <v>6798</v>
      </c>
      <c r="H32" s="28">
        <f t="shared" si="0"/>
        <v>6799.333333333333</v>
      </c>
      <c r="I32" s="29">
        <f t="shared" si="1"/>
        <v>3</v>
      </c>
      <c r="J32" s="29">
        <f t="shared" si="2"/>
        <v>200.00333330555603</v>
      </c>
      <c r="K32" s="29">
        <f t="shared" si="3"/>
        <v>2.9415138735006772</v>
      </c>
      <c r="L32" s="29" t="str">
        <f t="shared" si="4"/>
        <v>ОДНОРОДНЫЕ</v>
      </c>
      <c r="M32" s="28">
        <f t="shared" si="5"/>
        <v>6799.333333333333</v>
      </c>
    </row>
    <row r="33" spans="1:15" s="23" customFormat="1" x14ac:dyDescent="0.25">
      <c r="A33" s="4">
        <v>14</v>
      </c>
      <c r="B33" s="30" t="s">
        <v>41</v>
      </c>
      <c r="C33" s="29" t="s">
        <v>44</v>
      </c>
      <c r="D33" s="26">
        <v>1</v>
      </c>
      <c r="E33" s="9">
        <v>7650</v>
      </c>
      <c r="F33" s="5">
        <v>8116</v>
      </c>
      <c r="G33" s="24">
        <v>7880</v>
      </c>
      <c r="H33" s="24">
        <f t="shared" ref="H33" si="6">AVERAGE(E33:G33)</f>
        <v>7882</v>
      </c>
      <c r="I33" s="25">
        <f t="shared" ref="I33" si="7" xml:space="preserve"> COUNT(E33:G33)</f>
        <v>3</v>
      </c>
      <c r="J33" s="25">
        <f t="shared" ref="J33" si="8">STDEV(E33:G33)</f>
        <v>233.00643767930532</v>
      </c>
      <c r="K33" s="25">
        <f t="shared" ref="K33" si="9">J33/H33*100</f>
        <v>2.9561841877607882</v>
      </c>
      <c r="L33" s="25" t="str">
        <f t="shared" ref="L33" si="10">IF(K33&lt;33,"ОДНОРОДНЫЕ","НЕОДНОРОДНЫЕ")</f>
        <v>ОДНОРОДНЫЕ</v>
      </c>
      <c r="M33" s="24">
        <f t="shared" ref="M33" si="11">D33*H33</f>
        <v>7882</v>
      </c>
    </row>
    <row r="34" spans="1:15" x14ac:dyDescent="0.25">
      <c r="A34" s="4"/>
      <c r="B34" s="11"/>
      <c r="C34" s="10"/>
      <c r="D34" s="6"/>
      <c r="E34" s="22">
        <f>SUMPRODUCT($D$20:$D$33,E20:E33)</f>
        <v>595607.5</v>
      </c>
      <c r="F34" s="28">
        <f>SUMPRODUCT($D$20:$D$33,F20:F33)</f>
        <v>634281</v>
      </c>
      <c r="G34" s="28">
        <f>SUMPRODUCT($D$20:$D$33,G20:G33)</f>
        <v>623134</v>
      </c>
      <c r="H34" s="15"/>
      <c r="I34" s="17"/>
      <c r="J34" s="17"/>
      <c r="K34" s="17"/>
      <c r="L34" s="17"/>
      <c r="M34" s="3">
        <f>SUM(M20:M33)</f>
        <v>617674.16666666674</v>
      </c>
    </row>
    <row r="36" spans="1:15" x14ac:dyDescent="0.25">
      <c r="A36" s="38" t="s">
        <v>20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5" x14ac:dyDescent="0.25">
      <c r="A37" s="39" t="s">
        <v>19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5" ht="1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5" s="8" customFormat="1" ht="25.5" customHeight="1" x14ac:dyDescent="0.25">
      <c r="A39" s="34" t="s">
        <v>45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7"/>
      <c r="O39" s="7"/>
    </row>
    <row r="41" spans="1:15" x14ac:dyDescent="0.25">
      <c r="J41" s="19"/>
    </row>
    <row r="45" spans="1:15" x14ac:dyDescent="0.25">
      <c r="L45" s="19"/>
    </row>
  </sheetData>
  <mergeCells count="18">
    <mergeCell ref="A39:M39"/>
    <mergeCell ref="A38:M38"/>
    <mergeCell ref="J12:K12"/>
    <mergeCell ref="B14:L14"/>
    <mergeCell ref="A36:M36"/>
    <mergeCell ref="A37:M3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4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4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2023-06-13T06:48:57Z</dcterms:modified>
</cp:coreProperties>
</file>